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Users\Korisnik\Desktop\IZVJEŠTAJI 2024\Izvršenje Financijskog plana siječanj-lipanj 2024\"/>
    </mc:Choice>
  </mc:AlternateContent>
  <xr:revisionPtr revIDLastSave="0" documentId="13_ncr:1_{AD04D262-A1AC-47C5-AC6B-834AA7B669B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AŽETAK" sheetId="1" r:id="rId1"/>
    <sheet name=" Račun prihoda i rashoda" sheetId="3" r:id="rId2"/>
    <sheet name="Rashodi prema funkcijskoj k " sheetId="11" r:id="rId3"/>
    <sheet name="Prihodi i rashodi prema izvoru" sheetId="1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3" l="1"/>
  <c r="J39" i="3"/>
  <c r="J31" i="13"/>
  <c r="F7" i="11"/>
  <c r="J63" i="13" l="1"/>
  <c r="H38" i="3"/>
  <c r="H39" i="3"/>
  <c r="D8" i="11" l="1"/>
  <c r="D7" i="11" s="1"/>
  <c r="F8" i="11"/>
  <c r="G31" i="13"/>
  <c r="G64" i="13"/>
  <c r="K92" i="3" l="1"/>
  <c r="K93" i="3"/>
  <c r="K94" i="3"/>
  <c r="K95" i="3"/>
  <c r="K96" i="3"/>
  <c r="K97" i="3"/>
  <c r="K27" i="1"/>
  <c r="H64" i="13" l="1"/>
  <c r="H31" i="13"/>
  <c r="H50" i="13"/>
  <c r="K51" i="13"/>
  <c r="K52" i="13"/>
  <c r="K53" i="13"/>
  <c r="K57" i="13"/>
  <c r="K58" i="13"/>
  <c r="K63" i="13"/>
  <c r="K65" i="13"/>
  <c r="K66" i="13"/>
  <c r="K67" i="13"/>
  <c r="K70" i="13"/>
  <c r="K83" i="13"/>
  <c r="J50" i="13"/>
  <c r="J71" i="13"/>
  <c r="H75" i="13"/>
  <c r="G75" i="13"/>
  <c r="G33" i="13"/>
  <c r="L13" i="13"/>
  <c r="L16" i="13"/>
  <c r="L19" i="13"/>
  <c r="L25" i="13"/>
  <c r="K22" i="3"/>
  <c r="K11" i="3"/>
  <c r="L49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40" i="3"/>
  <c r="K41" i="3"/>
  <c r="K42" i="3"/>
  <c r="K43" i="3"/>
  <c r="K44" i="3"/>
  <c r="K45" i="3"/>
  <c r="K46" i="3"/>
  <c r="K47" i="3"/>
  <c r="K48" i="3"/>
  <c r="K49" i="3"/>
  <c r="K50" i="3"/>
  <c r="L39" i="3"/>
  <c r="J49" i="3"/>
  <c r="J71" i="3"/>
  <c r="J61" i="3"/>
  <c r="J55" i="3"/>
  <c r="J50" i="3"/>
  <c r="J41" i="3"/>
  <c r="G39" i="3"/>
  <c r="G41" i="3"/>
  <c r="G40" i="3" s="1"/>
  <c r="G80" i="3"/>
  <c r="G71" i="3"/>
  <c r="G61" i="3"/>
  <c r="G55" i="3"/>
  <c r="G50" i="3"/>
  <c r="G14" i="3"/>
  <c r="H9" i="11" l="1"/>
  <c r="H10" i="11"/>
  <c r="H11" i="11"/>
  <c r="H12" i="11"/>
  <c r="H14" i="11"/>
  <c r="H15" i="11"/>
  <c r="H16" i="11"/>
  <c r="H17" i="11"/>
  <c r="G9" i="11"/>
  <c r="G10" i="11"/>
  <c r="G11" i="11"/>
  <c r="G12" i="11"/>
  <c r="G14" i="11"/>
  <c r="G15" i="11"/>
  <c r="G16" i="11"/>
  <c r="G17" i="11"/>
  <c r="L15" i="3"/>
  <c r="L16" i="3"/>
  <c r="L17" i="3"/>
  <c r="L18" i="3"/>
  <c r="L21" i="3"/>
  <c r="L24" i="3"/>
  <c r="L27" i="3"/>
  <c r="L28" i="3"/>
  <c r="L31" i="3"/>
  <c r="L32" i="3"/>
  <c r="K15" i="3"/>
  <c r="K16" i="3"/>
  <c r="K17" i="3"/>
  <c r="K18" i="3"/>
  <c r="K21" i="3"/>
  <c r="K24" i="3"/>
  <c r="K27" i="3"/>
  <c r="K28" i="3"/>
  <c r="K31" i="3"/>
  <c r="K32" i="3"/>
  <c r="L77" i="3"/>
  <c r="L78" i="3"/>
  <c r="L80" i="3"/>
  <c r="L81" i="3"/>
  <c r="L82" i="3"/>
  <c r="L83" i="3"/>
  <c r="L84" i="3"/>
  <c r="L87" i="3"/>
  <c r="L90" i="3"/>
  <c r="L93" i="3"/>
  <c r="L94" i="3"/>
  <c r="L95" i="3"/>
  <c r="L96" i="3"/>
  <c r="L97" i="3"/>
  <c r="L98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51" i="3"/>
  <c r="K98" i="3"/>
  <c r="G91" i="3"/>
  <c r="J14" i="3"/>
  <c r="L14" i="3" s="1"/>
  <c r="J30" i="3"/>
  <c r="K30" i="3" s="1"/>
  <c r="J79" i="3"/>
  <c r="L79" i="3" s="1"/>
  <c r="L62" i="13"/>
  <c r="L58" i="13"/>
  <c r="J82" i="13"/>
  <c r="H82" i="13"/>
  <c r="G87" i="13"/>
  <c r="G55" i="13"/>
  <c r="K14" i="3" l="1"/>
  <c r="L30" i="3"/>
  <c r="K16" i="13"/>
  <c r="K19" i="13"/>
  <c r="K25" i="13"/>
  <c r="K10" i="13"/>
  <c r="J64" i="13" l="1"/>
  <c r="K64" i="13" s="1"/>
  <c r="J76" i="13"/>
  <c r="G76" i="13"/>
  <c r="K71" i="13" s="1"/>
  <c r="I50" i="13"/>
  <c r="L75" i="13" l="1"/>
  <c r="J75" i="13"/>
  <c r="L70" i="13"/>
  <c r="H59" i="13"/>
  <c r="L71" i="13" l="1"/>
  <c r="J47" i="13"/>
  <c r="J46" i="13" s="1"/>
  <c r="H33" i="13"/>
  <c r="G79" i="13"/>
  <c r="G78" i="13" s="1"/>
  <c r="J79" i="13"/>
  <c r="J78" i="13" s="1"/>
  <c r="H78" i="13"/>
  <c r="L69" i="13"/>
  <c r="J21" i="13"/>
  <c r="I21" i="13"/>
  <c r="I20" i="13" s="1"/>
  <c r="H21" i="13"/>
  <c r="H20" i="13" s="1"/>
  <c r="G21" i="13"/>
  <c r="H9" i="13"/>
  <c r="H8" i="13" s="1"/>
  <c r="L13" i="1"/>
  <c r="L14" i="1"/>
  <c r="L16" i="1"/>
  <c r="L17" i="1"/>
  <c r="K13" i="1"/>
  <c r="K14" i="1"/>
  <c r="K16" i="1"/>
  <c r="K17" i="1"/>
  <c r="C8" i="11"/>
  <c r="G20" i="13" l="1"/>
  <c r="L78" i="13"/>
  <c r="J20" i="13"/>
  <c r="G9" i="13"/>
  <c r="K9" i="13" s="1"/>
  <c r="G19" i="3"/>
  <c r="G22" i="3"/>
  <c r="G25" i="3"/>
  <c r="G86" i="3"/>
  <c r="G89" i="3"/>
  <c r="G88" i="3" l="1"/>
  <c r="G85" i="3"/>
  <c r="G8" i="13"/>
  <c r="G79" i="3"/>
  <c r="G13" i="3"/>
  <c r="G12" i="3" s="1"/>
  <c r="G49" i="3" l="1"/>
  <c r="G38" i="3" s="1"/>
  <c r="G11" i="3" l="1"/>
  <c r="G86" i="13"/>
  <c r="G54" i="13"/>
  <c r="G50" i="13"/>
  <c r="G84" i="13"/>
  <c r="G82" i="13"/>
  <c r="K82" i="13" s="1"/>
  <c r="G49" i="13" l="1"/>
  <c r="K50" i="13"/>
  <c r="G81" i="13"/>
  <c r="H18" i="13"/>
  <c r="I18" i="13"/>
  <c r="I17" i="13" s="1"/>
  <c r="J18" i="13"/>
  <c r="G18" i="13"/>
  <c r="J24" i="13"/>
  <c r="I24" i="13"/>
  <c r="I23" i="13" s="1"/>
  <c r="H24" i="13"/>
  <c r="G24" i="13"/>
  <c r="J15" i="13"/>
  <c r="I14" i="13"/>
  <c r="G15" i="13"/>
  <c r="J12" i="13"/>
  <c r="I12" i="13"/>
  <c r="H12" i="13"/>
  <c r="G12" i="13"/>
  <c r="L94" i="13"/>
  <c r="L85" i="13"/>
  <c r="L56" i="13"/>
  <c r="L48" i="13"/>
  <c r="L40" i="13"/>
  <c r="L37" i="13"/>
  <c r="L36" i="13"/>
  <c r="L34" i="13"/>
  <c r="L33" i="3"/>
  <c r="K33" i="3"/>
  <c r="J60" i="13"/>
  <c r="J55" i="13"/>
  <c r="K55" i="13" s="1"/>
  <c r="J33" i="13"/>
  <c r="H60" i="13"/>
  <c r="H93" i="13"/>
  <c r="J84" i="13"/>
  <c r="H84" i="13"/>
  <c r="H54" i="13"/>
  <c r="H49" i="13"/>
  <c r="H47" i="13"/>
  <c r="H46" i="13" s="1"/>
  <c r="L46" i="13" s="1"/>
  <c r="H44" i="13"/>
  <c r="H43" i="13" s="1"/>
  <c r="H39" i="13"/>
  <c r="C13" i="11"/>
  <c r="H12" i="3"/>
  <c r="J23" i="3"/>
  <c r="J26" i="3"/>
  <c r="J20" i="3"/>
  <c r="J89" i="3"/>
  <c r="J86" i="3"/>
  <c r="G12" i="1"/>
  <c r="G15" i="1"/>
  <c r="J15" i="1"/>
  <c r="J12" i="1"/>
  <c r="J11" i="13" l="1"/>
  <c r="L12" i="13"/>
  <c r="J14" i="13"/>
  <c r="L14" i="13" s="1"/>
  <c r="L15" i="13"/>
  <c r="K49" i="13"/>
  <c r="L24" i="13"/>
  <c r="J17" i="13"/>
  <c r="L18" i="13"/>
  <c r="J85" i="3"/>
  <c r="L86" i="3"/>
  <c r="J88" i="3"/>
  <c r="L89" i="3"/>
  <c r="J25" i="3"/>
  <c r="K26" i="3"/>
  <c r="L26" i="3"/>
  <c r="J22" i="3"/>
  <c r="K23" i="3"/>
  <c r="L23" i="3"/>
  <c r="J19" i="3"/>
  <c r="K20" i="3"/>
  <c r="L20" i="3"/>
  <c r="H11" i="3"/>
  <c r="L11" i="3" s="1"/>
  <c r="J40" i="3"/>
  <c r="G23" i="13"/>
  <c r="K23" i="13" s="1"/>
  <c r="K24" i="13"/>
  <c r="G17" i="13"/>
  <c r="K18" i="13"/>
  <c r="K14" i="13"/>
  <c r="K15" i="13"/>
  <c r="L43" i="13"/>
  <c r="J8" i="13"/>
  <c r="G18" i="1"/>
  <c r="K15" i="1"/>
  <c r="K12" i="1"/>
  <c r="H23" i="13"/>
  <c r="L23" i="13" s="1"/>
  <c r="H17" i="13"/>
  <c r="H14" i="13"/>
  <c r="H11" i="13"/>
  <c r="G11" i="13"/>
  <c r="L63" i="13"/>
  <c r="L39" i="13"/>
  <c r="L49" i="13"/>
  <c r="L93" i="13"/>
  <c r="L84" i="13"/>
  <c r="L47" i="13"/>
  <c r="J59" i="13"/>
  <c r="L64" i="13"/>
  <c r="J81" i="13"/>
  <c r="K81" i="13" s="1"/>
  <c r="J54" i="13"/>
  <c r="H32" i="13"/>
  <c r="C7" i="11"/>
  <c r="J92" i="3"/>
  <c r="J18" i="1"/>
  <c r="J28" i="1" s="1"/>
  <c r="K54" i="13" l="1"/>
  <c r="L11" i="13"/>
  <c r="G7" i="13"/>
  <c r="L17" i="13"/>
  <c r="L88" i="3"/>
  <c r="L85" i="3"/>
  <c r="L25" i="3"/>
  <c r="K25" i="3"/>
  <c r="L22" i="3"/>
  <c r="L19" i="3"/>
  <c r="K19" i="3"/>
  <c r="L92" i="3"/>
  <c r="K31" i="13"/>
  <c r="J7" i="13"/>
  <c r="K8" i="13"/>
  <c r="K17" i="13"/>
  <c r="H7" i="13"/>
  <c r="L86" i="13"/>
  <c r="L32" i="13"/>
  <c r="L54" i="13"/>
  <c r="H81" i="13"/>
  <c r="L7" i="13" l="1"/>
  <c r="K7" i="13"/>
  <c r="L91" i="3"/>
  <c r="L81" i="13"/>
  <c r="L31" i="13"/>
  <c r="K39" i="3"/>
  <c r="L59" i="13"/>
  <c r="H12" i="1"/>
  <c r="L12" i="1" s="1"/>
  <c r="H15" i="1"/>
  <c r="L15" i="1" s="1"/>
  <c r="F13" i="11"/>
  <c r="G8" i="11"/>
  <c r="D13" i="11"/>
  <c r="G13" i="11" l="1"/>
  <c r="H13" i="11"/>
  <c r="H8" i="11"/>
  <c r="L38" i="3"/>
  <c r="K38" i="3"/>
  <c r="J29" i="3"/>
  <c r="J13" i="3"/>
  <c r="H18" i="1"/>
  <c r="L29" i="3" l="1"/>
  <c r="K29" i="3"/>
  <c r="J12" i="3"/>
  <c r="J11" i="3" s="1"/>
  <c r="L13" i="3"/>
  <c r="K13" i="3"/>
  <c r="H7" i="11"/>
  <c r="G7" i="11"/>
  <c r="K12" i="3" l="1"/>
  <c r="L12" i="3"/>
</calcChain>
</file>

<file path=xl/sharedStrings.xml><?xml version="1.0" encoding="utf-8"?>
<sst xmlns="http://schemas.openxmlformats.org/spreadsheetml/2006/main" count="264" uniqueCount="144">
  <si>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</si>
  <si>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</si>
  <si>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</si>
  <si>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</si>
  <si>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</si>
  <si>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</si>
  <si>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</si>
  <si>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</si>
  <si>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</si>
  <si>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</si>
  <si>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</si>
  <si>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</si>
  <si>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</si>
  <si>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</si>
  <si>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</si>
  <si>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</si>
  <si>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</si>
  <si>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</si>
  <si>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</si>
  <si>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UKUPNO RASHODI</t>
  </si>
  <si>
    <t>IZVJEŠTAJ O RASHODIMA PREMA FUNKCIJSKOJ KLASIFIKACIJI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</si>
  <si>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</si>
  <si>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</si>
  <si>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</si>
  <si>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</si>
  <si>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</si>
  <si>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</si>
  <si>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</si>
  <si>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</si>
  <si>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</si>
  <si>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</si>
  <si>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</si>
  <si>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RAČUN PRIHODA I RASHODA </t>
  </si>
  <si>
    <t>SAŽETAK RAČUNA FINANCIRANJA</t>
  </si>
  <si>
    <t>RAZLIKA - VIŠAK MANJAK</t>
  </si>
  <si>
    <t>PRIJENOS VIŠKA/MANJKA U SLJEDEĆE RAZDOBLJE</t>
  </si>
  <si>
    <t>SAŽETAK RAČUNA PRIHODA I RASHODA</t>
  </si>
  <si>
    <t>Pomoći proračunskim korisnicima</t>
  </si>
  <si>
    <t>Tekuće pomoći proračunskim korisnicima</t>
  </si>
  <si>
    <t>Donacije od pravnih i fizičkih osoba</t>
  </si>
  <si>
    <t>Tekuće donacije</t>
  </si>
  <si>
    <t>Prihodi iz nadležnog proračuna za financ.</t>
  </si>
  <si>
    <t>Prihodi iz nadležnog proračuna proračuna</t>
  </si>
  <si>
    <t xml:space="preserve">Prihodi iz nadležnog  proračuna </t>
  </si>
  <si>
    <t>Ostali rashodi za zaposlene</t>
  </si>
  <si>
    <t>Doprinosi na plaću</t>
  </si>
  <si>
    <t>Doprinosi za zdravstveno osiguranje</t>
  </si>
  <si>
    <t>Doprinosi za zapošljavanje</t>
  </si>
  <si>
    <t>Naknada za prijevoz</t>
  </si>
  <si>
    <t>Stručno usavršavanje zaposlenika</t>
  </si>
  <si>
    <t>Ostale naknade troškova zaposlenika</t>
  </si>
  <si>
    <t>Uredski materijal</t>
  </si>
  <si>
    <t>Energija</t>
  </si>
  <si>
    <t>Materijal i dijelovi za tekuće i investicijsko održavanje</t>
  </si>
  <si>
    <t>Službena, radna i zaštitna odjeća i obuča</t>
  </si>
  <si>
    <t>Usluge telefona, pošte i prijevoza</t>
  </si>
  <si>
    <t>Usluge telefonatekućeg, pošte i prijevoza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</si>
  <si>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</si>
  <si>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</si>
  <si>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</si>
  <si>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</si>
  <si>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</si>
  <si>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</si>
  <si>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Knjige</t>
  </si>
  <si>
    <t>Rashodi za nabavu proizvedene dugotrajne imovine</t>
  </si>
  <si>
    <t>Knjige, umjetnička djela i ostale izložbene vrijednosti</t>
  </si>
  <si>
    <t>0922 Više srednjoškolsko obrazovanje</t>
  </si>
  <si>
    <t>32 Materijalni rashodi</t>
  </si>
  <si>
    <t>34 Financijski rashodi</t>
  </si>
  <si>
    <t>31 Rashodi za zaposlene</t>
  </si>
  <si>
    <t>0960 Dodatne usluge u obrazovanju</t>
  </si>
  <si>
    <t>37 Naknade građanima i kućanstvima</t>
  </si>
  <si>
    <t>38 Ostali rashodi</t>
  </si>
  <si>
    <t>Kapitalne pomoći proračunskim korisnicima</t>
  </si>
  <si>
    <t>1.1.1 Opći prihodi i primici</t>
  </si>
  <si>
    <t>Financijski rashodi</t>
  </si>
  <si>
    <t>3.2.1 Vlastiti prihodi</t>
  </si>
  <si>
    <t>3.2.2 Vlastiti prihodi - prenesena sredstva</t>
  </si>
  <si>
    <t>4.4.1 Prihodi za posebne namjene - Decentralizacija</t>
  </si>
  <si>
    <t xml:space="preserve">4.8.1 Prihodi za posebne namjene </t>
  </si>
  <si>
    <t>4.8.2 Prihodi za posebne namjene - prenesena sredstva</t>
  </si>
  <si>
    <t>5.4.1 Pomoći</t>
  </si>
  <si>
    <t>6.2.1 Donacije</t>
  </si>
  <si>
    <t>6.2.2 Donacije - prenesena sredstva</t>
  </si>
  <si>
    <t>Prihodi od imovine</t>
  </si>
  <si>
    <t>Prihodi od upravnih i administr. pristojbi, prihodi po posebnim propisima i naknada</t>
  </si>
  <si>
    <t>Pomoći iz inozemstva i od subjekata unutr općeg proračuna</t>
  </si>
  <si>
    <t>Sitni inventar i auto gume</t>
  </si>
  <si>
    <t>Zdravstvene i veterinarske usluge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</si>
  <si>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</si>
  <si>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</si>
  <si>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</si>
  <si>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</si>
  <si>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</si>
  <si>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</si>
  <si>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</si>
  <si>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Rashodi za materijal i energiju</t>
  </si>
  <si>
    <t>Rashodi za usluge</t>
  </si>
  <si>
    <t>Ostali financijsku rashodi</t>
  </si>
  <si>
    <t>Bankarske usluge i usluge platnog prometa</t>
  </si>
  <si>
    <t>Negativne tečajne razlike</t>
  </si>
  <si>
    <t>Zatezne kamate</t>
  </si>
  <si>
    <t>Ostali nespomenuti financijski rashodi</t>
  </si>
  <si>
    <t>Naknade građanima i kućanstvima</t>
  </si>
  <si>
    <t>Ostale naknade građanima i kućanstvima iz proračuna</t>
  </si>
  <si>
    <t>Naknade građanima i kućanstvima u naravi</t>
  </si>
  <si>
    <t xml:space="preserve">Ostali rashodi </t>
  </si>
  <si>
    <t>Tekuće donacije u naravi</t>
  </si>
  <si>
    <t>Ostali rashodi</t>
  </si>
  <si>
    <t>Prihodi od donacija</t>
  </si>
  <si>
    <t>Prihodi iz nadležnog proračuna</t>
  </si>
  <si>
    <t>IZVJEŠTAJ O PRIHODIMA I RASHODIMA PREMA IZVORIMA FINANCIRANJA</t>
  </si>
  <si>
    <t>42 Rashodi za nabavu proiz. dug. imovine</t>
  </si>
  <si>
    <t>5.5.1 Pomoći EU za PK</t>
  </si>
  <si>
    <t>7.2.1. Prihodi od prodaje nef. Imovine PK</t>
  </si>
  <si>
    <t>7.2.1 Rashodi za prodaju nefinancijske imovine</t>
  </si>
  <si>
    <t>7.2.2. Rashodi za nabavu nefinancijske imovine - prenesena sredstva</t>
  </si>
  <si>
    <t>Rashodi za dodatna ulaganja na nefin.imovini</t>
  </si>
  <si>
    <t>5.5.1 Pomoći EU</t>
  </si>
  <si>
    <t>5.5.2 Pomoći EU- prenesena sredstva</t>
  </si>
  <si>
    <t>Rashodi za dodatna ulaganja na građevinskim obj.</t>
  </si>
  <si>
    <t>dodatna ulaganja  na građ. Objetima</t>
  </si>
  <si>
    <t>Pomoći temeljem prijenosa EU</t>
  </si>
  <si>
    <t>Tekući prijenosi između prorač.korisnika</t>
  </si>
  <si>
    <t>Kapitalne donacije</t>
  </si>
  <si>
    <t>Postrojenja i oprema</t>
  </si>
  <si>
    <t>II GIMNAZIJA-SPLIT</t>
  </si>
  <si>
    <t>II  GIMNAZIJA -SPLIT</t>
  </si>
  <si>
    <t>II GIMNAZIJA - SPLIT</t>
  </si>
  <si>
    <t xml:space="preserve">OSTVARENJE/IZVRŠENJE 
1.-6.2024. </t>
  </si>
  <si>
    <t>IZVORNI PLAN ILI REBALANS 2024.*</t>
  </si>
  <si>
    <t>TEKUĆI PLAN 2024.*</t>
  </si>
  <si>
    <t xml:space="preserve">OSTVARENJE/IZVRŠENJE 
1.-6.2023. </t>
  </si>
  <si>
    <t>Plaće za prekovremeni rad</t>
  </si>
  <si>
    <t>7=5/3*100</t>
  </si>
  <si>
    <t xml:space="preserve"> IZVRŠENJE 
1.-6.2023. </t>
  </si>
  <si>
    <t xml:space="preserve">IZVRŠENJE 
1.-6.2024. </t>
  </si>
  <si>
    <t xml:space="preserve">Materijalni rashodi </t>
  </si>
  <si>
    <t>Rashodi za dodatna ulaganja u nefin. Imov.</t>
  </si>
  <si>
    <t>1.1.2 Opći prihodi i primici - prenesena sredstva</t>
  </si>
  <si>
    <t>5.4.2 Pomoći- prenesena sredstva</t>
  </si>
  <si>
    <t>TEKUĆI PLAN 2024*</t>
  </si>
  <si>
    <t>42 Rashodi za dodtna ulaganja u  nefinancijsku imovinu</t>
  </si>
  <si>
    <t>IZVJEŠTAJ O IZVRŠENJU PRORAČUNA SDŽ ZA RAZDOBLJE OD SIJEČNJA - LIPNJA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</si>
</sst>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3" fontId="6" fillId="2" borderId="0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horizontal="left" vertical="center"/>
    </xf>
    <xf numFmtId="0" fontId="11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quotePrefix="1" applyFont="1" applyFill="1" applyBorder="1" applyAlignment="1">
      <alignment horizontal="left" vertical="center"/>
    </xf>
    <xf numFmtId="0" fontId="10" fillId="6" borderId="3" xfId="0" quotePrefix="1" applyFont="1" applyFill="1" applyBorder="1" applyAlignment="1">
      <alignment horizontal="left" vertical="center"/>
    </xf>
    <xf numFmtId="0" fontId="11" fillId="6" borderId="3" xfId="0" quotePrefix="1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/>
    </xf>
    <xf numFmtId="0" fontId="11" fillId="4" borderId="3" xfId="0" applyNumberFormat="1" applyFont="1" applyFill="1" applyBorder="1" applyAlignment="1" applyProtection="1">
      <alignment vertical="center" wrapText="1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0" fontId="0" fillId="7" borderId="0" xfId="0" applyFill="1"/>
    <xf numFmtId="4" fontId="1" fillId="7" borderId="3" xfId="0" applyNumberFormat="1" applyFont="1" applyFill="1" applyBorder="1"/>
    <xf numFmtId="4" fontId="1" fillId="4" borderId="3" xfId="0" applyNumberFormat="1" applyFont="1" applyFill="1" applyBorder="1"/>
    <xf numFmtId="4" fontId="3" fillId="7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4" fontId="0" fillId="6" borderId="3" xfId="0" applyNumberFormat="1" applyFill="1" applyBorder="1"/>
    <xf numFmtId="4" fontId="9" fillId="5" borderId="3" xfId="0" applyNumberFormat="1" applyFont="1" applyFill="1" applyBorder="1" applyAlignment="1">
      <alignment horizontal="right"/>
    </xf>
    <xf numFmtId="4" fontId="19" fillId="5" borderId="3" xfId="0" applyNumberFormat="1" applyFont="1" applyFill="1" applyBorder="1"/>
    <xf numFmtId="4" fontId="3" fillId="5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" fontId="3" fillId="6" borderId="3" xfId="0" applyNumberFormat="1" applyFont="1" applyFill="1" applyBorder="1" applyAlignment="1" applyProtection="1">
      <alignment horizontal="right" wrapText="1"/>
    </xf>
    <xf numFmtId="4" fontId="3" fillId="5" borderId="3" xfId="0" applyNumberFormat="1" applyFont="1" applyFill="1" applyBorder="1" applyAlignment="1" applyProtection="1">
      <alignment horizontal="right" wrapText="1"/>
    </xf>
    <xf numFmtId="4" fontId="1" fillId="6" borderId="3" xfId="0" applyNumberFormat="1" applyFont="1" applyFill="1" applyBorder="1"/>
    <xf numFmtId="0" fontId="9" fillId="5" borderId="3" xfId="0" quotePrefix="1" applyFont="1" applyFill="1" applyBorder="1" applyAlignment="1">
      <alignment horizontal="left" vertical="center" wrapText="1"/>
    </xf>
    <xf numFmtId="4" fontId="0" fillId="5" borderId="3" xfId="0" applyNumberFormat="1" applyFont="1" applyFill="1" applyBorder="1"/>
    <xf numFmtId="4" fontId="0" fillId="2" borderId="3" xfId="0" applyNumberFormat="1" applyFill="1" applyBorder="1"/>
    <xf numFmtId="4" fontId="1" fillId="5" borderId="3" xfId="0" applyNumberFormat="1" applyFont="1" applyFill="1" applyBorder="1"/>
    <xf numFmtId="4" fontId="6" fillId="6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0" fontId="19" fillId="2" borderId="0" xfId="0" applyFont="1" applyFill="1"/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21" fillId="2" borderId="3" xfId="0" applyNumberFormat="1" applyFont="1" applyFill="1" applyBorder="1"/>
    <xf numFmtId="4" fontId="19" fillId="2" borderId="3" xfId="0" applyNumberFormat="1" applyFont="1" applyFill="1" applyBorder="1"/>
    <xf numFmtId="4" fontId="9" fillId="2" borderId="3" xfId="0" applyNumberFormat="1" applyFont="1" applyFill="1" applyBorder="1" applyAlignment="1" applyProtection="1">
      <alignment horizontal="right" wrapText="1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NumberFormat="1" applyFont="1" applyFill="1" applyBorder="1" applyAlignment="1" applyProtection="1">
      <alignment horizontal="left" vertical="center"/>
    </xf>
    <xf numFmtId="0" fontId="11" fillId="5" borderId="3" xfId="0" applyNumberFormat="1" applyFont="1" applyFill="1" applyBorder="1" applyAlignment="1" applyProtection="1">
      <alignment vertical="center" wrapText="1"/>
    </xf>
    <xf numFmtId="0" fontId="0" fillId="7" borderId="1" xfId="0" applyFill="1" applyBorder="1"/>
    <xf numFmtId="0" fontId="1" fillId="7" borderId="0" xfId="0" applyFont="1" applyFill="1"/>
    <xf numFmtId="14" fontId="11" fillId="7" borderId="3" xfId="0" applyNumberFormat="1" applyFont="1" applyFill="1" applyBorder="1" applyAlignment="1" applyProtection="1">
      <alignment horizontal="left" vertical="center" wrapText="1"/>
    </xf>
    <xf numFmtId="2" fontId="0" fillId="5" borderId="3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" fillId="7" borderId="3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0" fillId="0" borderId="0" xfId="0" applyFill="1"/>
    <xf numFmtId="0" fontId="16" fillId="0" borderId="0" xfId="0" applyFont="1" applyFill="1"/>
    <xf numFmtId="0" fontId="22" fillId="0" borderId="0" xfId="0" applyFont="1" applyFill="1"/>
    <xf numFmtId="2" fontId="6" fillId="3" borderId="3" xfId="0" applyNumberFormat="1" applyFont="1" applyFill="1" applyBorder="1" applyAlignment="1" applyProtection="1">
      <alignment horizontal="center" vertical="center" wrapText="1"/>
    </xf>
    <xf numFmtId="2" fontId="15" fillId="3" borderId="3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2" fontId="19" fillId="2" borderId="3" xfId="0" applyNumberFormat="1" applyFont="1" applyFill="1" applyBorder="1" applyAlignment="1">
      <alignment horizontal="center"/>
    </xf>
    <xf numFmtId="0" fontId="19" fillId="0" borderId="0" xfId="0" applyFont="1" applyFill="1"/>
    <xf numFmtId="4" fontId="20" fillId="7" borderId="3" xfId="0" applyNumberFormat="1" applyFont="1" applyFill="1" applyBorder="1" applyAlignment="1">
      <alignment horizontal="right"/>
    </xf>
    <xf numFmtId="4" fontId="1" fillId="3" borderId="3" xfId="0" applyNumberFormat="1" applyFont="1" applyFill="1" applyBorder="1"/>
    <xf numFmtId="2" fontId="1" fillId="3" borderId="3" xfId="0" applyNumberFormat="1" applyFont="1" applyFill="1" applyBorder="1" applyAlignment="1">
      <alignment horizontal="center"/>
    </xf>
    <xf numFmtId="4" fontId="20" fillId="3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/>
    <xf numFmtId="4" fontId="0" fillId="0" borderId="0" xfId="0" applyNumberFormat="1"/>
    <xf numFmtId="4" fontId="1" fillId="7" borderId="0" xfId="0" applyNumberFormat="1" applyFont="1" applyFill="1"/>
    <xf numFmtId="2" fontId="1" fillId="5" borderId="3" xfId="0" applyNumberFormat="1" applyFont="1" applyFill="1" applyBorder="1" applyAlignment="1">
      <alignment horizontal="center"/>
    </xf>
    <xf numFmtId="2" fontId="1" fillId="7" borderId="0" xfId="0" applyNumberFormat="1" applyFont="1" applyFill="1" applyAlignment="1">
      <alignment horizontal="center"/>
    </xf>
    <xf numFmtId="4" fontId="0" fillId="2" borderId="3" xfId="0" applyNumberFormat="1" applyFont="1" applyFill="1" applyBorder="1"/>
    <xf numFmtId="4" fontId="0" fillId="7" borderId="0" xfId="0" applyNumberFormat="1" applyFill="1"/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24" fillId="7" borderId="1" xfId="0" applyNumberFormat="1" applyFont="1" applyFill="1" applyBorder="1" applyAlignment="1" applyProtection="1">
      <alignment horizontal="left" vertical="center" wrapText="1"/>
    </xf>
    <xf numFmtId="0" fontId="25" fillId="7" borderId="2" xfId="0" applyNumberFormat="1" applyFont="1" applyFill="1" applyBorder="1" applyAlignment="1" applyProtection="1">
      <alignment horizontal="left" vertical="center" wrapText="1"/>
    </xf>
    <xf numFmtId="0" fontId="25" fillId="7" borderId="3" xfId="0" applyNumberFormat="1" applyFont="1" applyFill="1" applyBorder="1" applyAlignment="1" applyProtection="1">
      <alignment horizontal="left" vertical="center" wrapText="1"/>
    </xf>
    <xf numFmtId="4" fontId="25" fillId="7" borderId="3" xfId="0" applyNumberFormat="1" applyFont="1" applyFill="1" applyBorder="1" applyAlignment="1">
      <alignment horizontal="right"/>
    </xf>
    <xf numFmtId="4" fontId="24" fillId="7" borderId="3" xfId="0" applyNumberFormat="1" applyFont="1" applyFill="1" applyBorder="1" applyAlignment="1">
      <alignment horizontal="right"/>
    </xf>
    <xf numFmtId="4" fontId="26" fillId="7" borderId="3" xfId="0" applyNumberFormat="1" applyFont="1" applyFill="1" applyBorder="1"/>
    <xf numFmtId="0" fontId="24" fillId="7" borderId="2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4" fontId="9" fillId="7" borderId="3" xfId="0" applyNumberFormat="1" applyFont="1" applyFill="1" applyBorder="1" applyAlignment="1">
      <alignment horizontal="right"/>
    </xf>
    <xf numFmtId="4" fontId="19" fillId="7" borderId="3" xfId="0" applyNumberFormat="1" applyFont="1" applyFill="1" applyBorder="1"/>
    <xf numFmtId="2" fontId="19" fillId="7" borderId="3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 applyProtection="1">
      <alignment vertical="center" wrapText="1"/>
    </xf>
    <xf numFmtId="0" fontId="0" fillId="0" borderId="1" xfId="0" applyFill="1" applyBorder="1"/>
    <xf numFmtId="0" fontId="0" fillId="0" borderId="2" xfId="0" applyFill="1" applyBorder="1"/>
    <xf numFmtId="0" fontId="9" fillId="7" borderId="6" xfId="0" applyNumberFormat="1" applyFont="1" applyFill="1" applyBorder="1" applyAlignment="1" applyProtection="1">
      <alignment horizontal="left" vertical="center" wrapText="1"/>
    </xf>
    <xf numFmtId="0" fontId="9" fillId="7" borderId="7" xfId="0" applyNumberFormat="1" applyFont="1" applyFill="1" applyBorder="1" applyAlignment="1" applyProtection="1">
      <alignment horizontal="left" vertical="center" wrapText="1"/>
    </xf>
    <xf numFmtId="0" fontId="9" fillId="7" borderId="8" xfId="0" applyNumberFormat="1" applyFont="1" applyFill="1" applyBorder="1" applyAlignment="1" applyProtection="1">
      <alignment vertical="center" wrapText="1"/>
    </xf>
    <xf numFmtId="4" fontId="9" fillId="7" borderId="8" xfId="0" applyNumberFormat="1" applyFont="1" applyFill="1" applyBorder="1" applyAlignment="1">
      <alignment horizontal="right"/>
    </xf>
    <xf numFmtId="4" fontId="9" fillId="7" borderId="8" xfId="0" applyNumberFormat="1" applyFont="1" applyFill="1" applyBorder="1" applyAlignment="1" applyProtection="1">
      <alignment horizontal="right" wrapText="1"/>
    </xf>
    <xf numFmtId="2" fontId="19" fillId="7" borderId="9" xfId="0" applyNumberFormat="1" applyFont="1" applyFill="1" applyBorder="1" applyAlignment="1">
      <alignment horizontal="center"/>
    </xf>
    <xf numFmtId="4" fontId="11" fillId="7" borderId="8" xfId="0" applyNumberFormat="1" applyFont="1" applyFill="1" applyBorder="1" applyAlignment="1">
      <alignment horizontal="right"/>
    </xf>
    <xf numFmtId="4" fontId="21" fillId="7" borderId="8" xfId="0" applyNumberFormat="1" applyFont="1" applyFill="1" applyBorder="1"/>
    <xf numFmtId="2" fontId="1" fillId="7" borderId="0" xfId="0" applyNumberFormat="1" applyFont="1" applyFill="1"/>
    <xf numFmtId="2" fontId="1" fillId="0" borderId="3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left" vertical="center"/>
    </xf>
    <xf numFmtId="0" fontId="0" fillId="0" borderId="3" xfId="0" applyBorder="1"/>
    <xf numFmtId="4" fontId="0" fillId="0" borderId="3" xfId="0" applyNumberFormat="1" applyFont="1" applyFill="1" applyBorder="1"/>
    <xf numFmtId="49" fontId="10" fillId="2" borderId="3" xfId="0" quotePrefix="1" applyNumberFormat="1" applyFont="1" applyFill="1" applyBorder="1" applyAlignment="1">
      <alignment horizontal="left" vertical="center" wrapText="1"/>
    </xf>
    <xf numFmtId="0" fontId="27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9" fillId="0" borderId="3" xfId="0" applyNumberFormat="1" applyFont="1" applyFill="1" applyBorder="1" applyAlignment="1" applyProtection="1">
      <alignment horizontal="left" vertical="center" wrapText="1"/>
    </xf>
    <xf numFmtId="2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/>
    <xf numFmtId="4" fontId="19" fillId="2" borderId="10" xfId="0" applyNumberFormat="1" applyFont="1" applyFill="1" applyBorder="1"/>
    <xf numFmtId="0" fontId="0" fillId="7" borderId="3" xfId="0" applyFill="1" applyBorder="1"/>
    <xf numFmtId="2" fontId="1" fillId="0" borderId="0" xfId="0" applyNumberFormat="1" applyFont="1" applyFill="1" applyBorder="1" applyAlignment="1">
      <alignment horizontal="center"/>
    </xf>
    <xf numFmtId="4" fontId="9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 applyProtection="1">
      <alignment horizontal="right" wrapText="1"/>
    </xf>
    <xf numFmtId="4" fontId="19" fillId="0" borderId="3" xfId="0" applyNumberFormat="1" applyFont="1" applyFill="1" applyBorder="1"/>
    <xf numFmtId="4" fontId="9" fillId="7" borderId="3" xfId="0" applyNumberFormat="1" applyFont="1" applyFill="1" applyBorder="1" applyAlignment="1" applyProtection="1">
      <alignment horizontal="right" wrapText="1"/>
    </xf>
    <xf numFmtId="0" fontId="11" fillId="7" borderId="3" xfId="0" applyNumberFormat="1" applyFont="1" applyFill="1" applyBorder="1" applyAlignment="1" applyProtection="1">
      <alignment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2" fontId="19" fillId="0" borderId="3" xfId="0" applyNumberFormat="1" applyFont="1" applyFill="1" applyBorder="1" applyAlignment="1">
      <alignment horizontal="center"/>
    </xf>
    <xf numFmtId="4" fontId="11" fillId="7" borderId="3" xfId="0" applyNumberFormat="1" applyFont="1" applyFill="1" applyBorder="1" applyAlignment="1">
      <alignment horizontal="right"/>
    </xf>
    <xf numFmtId="0" fontId="18" fillId="0" borderId="5" xfId="0" applyNumberFormat="1" applyFont="1" applyFill="1" applyBorder="1" applyAlignment="1" applyProtection="1">
      <alignment horizontal="left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11" fillId="3" borderId="3" xfId="0" quotePrefix="1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3" xfId="0" quotePrefix="1" applyFont="1" applyFill="1" applyBorder="1" applyAlignment="1">
      <alignment horizontal="left" vertical="center"/>
    </xf>
    <xf numFmtId="0" fontId="11" fillId="0" borderId="3" xfId="0" quotePrefix="1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23" fillId="3" borderId="1" xfId="0" applyNumberFormat="1" applyFont="1" applyFill="1" applyBorder="1" applyAlignment="1" applyProtection="1">
      <alignment horizontal="center" vertical="center" wrapText="1"/>
    </xf>
    <xf numFmtId="0" fontId="23" fillId="3" borderId="2" xfId="0" applyNumberFormat="1" applyFont="1" applyFill="1" applyBorder="1" applyAlignment="1" applyProtection="1">
      <alignment horizontal="center" vertical="center" wrapText="1"/>
    </xf>
    <xf numFmtId="0" fontId="23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0"/>
  <sheetViews>
    <sheetView tabSelected="1" topLeftCell="B10" zoomScale="110" zoomScaleNormal="110" workbookViewId="0">
      <selection activeCell="I6" sqref="I6"/>
    </sheetView>
  </sheetViews>
  <sheetFormatPr defaultRowHeight="15" x14ac:dyDescent="0.25"/>
  <cols>
    <col min="6" max="10" width="25.28515625" customWidth="1"/>
    <col min="11" max="11" width="9.140625" customWidth="1"/>
  </cols>
  <sheetData>
    <row r="1" spans="2:12" x14ac:dyDescent="0.25">
      <c r="B1" t="s">
        <v>128</v>
      </c>
    </row>
    <row r="2" spans="2:12" ht="42" customHeight="1" x14ac:dyDescent="0.25">
      <c r="B2" s="180" t="s">
        <v>143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2:12" ht="18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2" ht="18" customHeight="1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2:12" ht="15.75" x14ac:dyDescent="0.25">
      <c r="B5" s="180" t="s">
        <v>8</v>
      </c>
      <c r="C5" s="180"/>
      <c r="D5" s="180"/>
      <c r="E5" s="180"/>
      <c r="F5" s="180"/>
      <c r="G5" s="180"/>
      <c r="H5" s="180"/>
      <c r="I5" s="180"/>
      <c r="J5" s="186"/>
      <c r="K5" s="186"/>
    </row>
    <row r="6" spans="2:12" ht="36" customHeight="1" x14ac:dyDescent="0.25">
      <c r="B6" s="187"/>
      <c r="C6" s="187"/>
      <c r="D6" s="187"/>
      <c r="E6" s="16"/>
      <c r="F6" s="16"/>
      <c r="G6" s="16"/>
      <c r="H6" s="16"/>
      <c r="I6" s="16"/>
      <c r="J6" s="3"/>
      <c r="K6" s="3"/>
    </row>
    <row r="7" spans="2:12" ht="18" customHeight="1" x14ac:dyDescent="0.25">
      <c r="B7" s="180" t="s">
        <v>30</v>
      </c>
      <c r="C7" s="188"/>
      <c r="D7" s="188"/>
      <c r="E7" s="188"/>
      <c r="F7" s="188"/>
      <c r="G7" s="188"/>
      <c r="H7" s="188"/>
      <c r="I7" s="188"/>
      <c r="J7" s="188"/>
      <c r="K7" s="188"/>
    </row>
    <row r="8" spans="2:12" ht="18" customHeight="1" x14ac:dyDescent="0.25">
      <c r="B8" s="30"/>
      <c r="C8" s="31"/>
      <c r="D8" s="31"/>
      <c r="E8" s="31"/>
      <c r="F8" s="31"/>
      <c r="G8" s="31"/>
      <c r="H8" s="31"/>
      <c r="I8" s="31"/>
      <c r="J8" s="31"/>
      <c r="K8" s="31"/>
    </row>
    <row r="9" spans="2:12" x14ac:dyDescent="0.25">
      <c r="B9" s="167" t="s">
        <v>36</v>
      </c>
      <c r="C9" s="167"/>
      <c r="D9" s="167"/>
      <c r="E9" s="167"/>
      <c r="F9" s="167"/>
      <c r="G9" s="4"/>
      <c r="H9" s="4"/>
      <c r="I9" s="4"/>
      <c r="J9" s="4"/>
      <c r="K9" s="19"/>
    </row>
    <row r="10" spans="2:12" ht="25.5" x14ac:dyDescent="0.25">
      <c r="B10" s="181" t="s">
        <v>6</v>
      </c>
      <c r="C10" s="181"/>
      <c r="D10" s="181"/>
      <c r="E10" s="181"/>
      <c r="F10" s="181"/>
      <c r="G10" s="22" t="s">
        <v>132</v>
      </c>
      <c r="H10" s="1" t="s">
        <v>130</v>
      </c>
      <c r="I10" s="1" t="s">
        <v>131</v>
      </c>
      <c r="J10" s="22" t="s">
        <v>129</v>
      </c>
      <c r="K10" s="1" t="s">
        <v>10</v>
      </c>
      <c r="L10" s="1" t="s">
        <v>21</v>
      </c>
    </row>
    <row r="11" spans="2:12" s="25" customFormat="1" ht="11.25" x14ac:dyDescent="0.2">
      <c r="B11" s="182">
        <v>1</v>
      </c>
      <c r="C11" s="182"/>
      <c r="D11" s="182"/>
      <c r="E11" s="182"/>
      <c r="F11" s="182"/>
      <c r="G11" s="24">
        <v>2</v>
      </c>
      <c r="H11" s="23">
        <v>3</v>
      </c>
      <c r="I11" s="23">
        <v>4</v>
      </c>
      <c r="J11" s="23">
        <v>5</v>
      </c>
      <c r="K11" s="23" t="s">
        <v>12</v>
      </c>
      <c r="L11" s="23" t="s">
        <v>134</v>
      </c>
    </row>
    <row r="12" spans="2:12" x14ac:dyDescent="0.25">
      <c r="B12" s="183" t="s">
        <v>0</v>
      </c>
      <c r="C12" s="179"/>
      <c r="D12" s="179"/>
      <c r="E12" s="179"/>
      <c r="F12" s="184"/>
      <c r="G12" s="38">
        <f>SUM(G13:G14)</f>
        <v>740244.62</v>
      </c>
      <c r="H12" s="38">
        <f>SUM(H13:H14)</f>
        <v>1924806.01</v>
      </c>
      <c r="I12" s="38"/>
      <c r="J12" s="38">
        <f>SUM(J13:J14)</f>
        <v>856531.03</v>
      </c>
      <c r="K12" s="38">
        <f>IFERROR(J12/G12*100,"")</f>
        <v>115.70918678206672</v>
      </c>
      <c r="L12" s="38">
        <f>J12/H12*100</f>
        <v>44.499602845691449</v>
      </c>
    </row>
    <row r="13" spans="2:12" x14ac:dyDescent="0.25">
      <c r="B13" s="176" t="s">
        <v>23</v>
      </c>
      <c r="C13" s="177"/>
      <c r="D13" s="177"/>
      <c r="E13" s="177"/>
      <c r="F13" s="185"/>
      <c r="G13" s="42">
        <v>740244.62</v>
      </c>
      <c r="H13" s="42">
        <v>1924806.01</v>
      </c>
      <c r="I13" s="39"/>
      <c r="J13" s="42">
        <v>856531.03</v>
      </c>
      <c r="K13" s="35">
        <f t="shared" ref="K13:K17" si="0">IFERROR(J13/G13*100,"")</f>
        <v>115.70918678206672</v>
      </c>
      <c r="L13" s="35">
        <f t="shared" ref="L13:L17" si="1">IFERROR(J13/H13*100,"")</f>
        <v>44.499602845691449</v>
      </c>
    </row>
    <row r="14" spans="2:12" x14ac:dyDescent="0.25">
      <c r="B14" s="189" t="s">
        <v>24</v>
      </c>
      <c r="C14" s="185"/>
      <c r="D14" s="185"/>
      <c r="E14" s="185"/>
      <c r="F14" s="185"/>
      <c r="G14" s="42">
        <v>0</v>
      </c>
      <c r="H14" s="42"/>
      <c r="I14" s="39"/>
      <c r="J14" s="42">
        <v>0</v>
      </c>
      <c r="K14" s="114" t="str">
        <f t="shared" si="0"/>
        <v/>
      </c>
      <c r="L14" s="114" t="str">
        <f t="shared" si="1"/>
        <v/>
      </c>
    </row>
    <row r="15" spans="2:12" x14ac:dyDescent="0.25">
      <c r="B15" s="168" t="s">
        <v>1</v>
      </c>
      <c r="C15" s="169"/>
      <c r="D15" s="169"/>
      <c r="E15" s="169"/>
      <c r="F15" s="170"/>
      <c r="G15" s="38">
        <f>SUM(G16:G17)</f>
        <v>742051.7</v>
      </c>
      <c r="H15" s="38">
        <f>SUM(H16:H17)</f>
        <v>1959167.6</v>
      </c>
      <c r="I15" s="38"/>
      <c r="J15" s="38">
        <f>SUM(J16:J17)</f>
        <v>867313.88</v>
      </c>
      <c r="K15" s="38">
        <f t="shared" si="0"/>
        <v>116.88051924144909</v>
      </c>
      <c r="L15" s="38">
        <f t="shared" si="1"/>
        <v>44.269509152764677</v>
      </c>
    </row>
    <row r="16" spans="2:12" x14ac:dyDescent="0.25">
      <c r="B16" s="190" t="s">
        <v>25</v>
      </c>
      <c r="C16" s="177"/>
      <c r="D16" s="177"/>
      <c r="E16" s="177"/>
      <c r="F16" s="177"/>
      <c r="G16" s="42">
        <v>742051.7</v>
      </c>
      <c r="H16" s="42">
        <v>1956167.6</v>
      </c>
      <c r="I16" s="39"/>
      <c r="J16" s="149">
        <v>866517.27</v>
      </c>
      <c r="K16" s="35">
        <f t="shared" si="0"/>
        <v>116.77316688311609</v>
      </c>
      <c r="L16" s="35">
        <f t="shared" si="1"/>
        <v>44.296678362324371</v>
      </c>
    </row>
    <row r="17" spans="2:23" x14ac:dyDescent="0.25">
      <c r="B17" s="191" t="s">
        <v>26</v>
      </c>
      <c r="C17" s="185"/>
      <c r="D17" s="185"/>
      <c r="E17" s="185"/>
      <c r="F17" s="185"/>
      <c r="G17" s="43">
        <v>0</v>
      </c>
      <c r="H17" s="43">
        <v>3000</v>
      </c>
      <c r="I17" s="40"/>
      <c r="J17" s="43">
        <v>796.61</v>
      </c>
      <c r="K17" s="35" t="str">
        <f t="shared" si="0"/>
        <v/>
      </c>
      <c r="L17" s="35">
        <f t="shared" si="1"/>
        <v>26.553666666666668</v>
      </c>
    </row>
    <row r="18" spans="2:23" x14ac:dyDescent="0.25">
      <c r="B18" s="178" t="s">
        <v>34</v>
      </c>
      <c r="C18" s="179"/>
      <c r="D18" s="179"/>
      <c r="E18" s="179"/>
      <c r="F18" s="179"/>
      <c r="G18" s="38">
        <f>G12-G15</f>
        <v>-1807.0799999999581</v>
      </c>
      <c r="H18" s="38">
        <f>H12-H15</f>
        <v>-34361.590000000084</v>
      </c>
      <c r="I18" s="41"/>
      <c r="J18" s="41">
        <f>J12-J15</f>
        <v>-10782.849999999977</v>
      </c>
      <c r="K18" s="38"/>
      <c r="L18" s="38"/>
    </row>
    <row r="19" spans="2:23" ht="18" x14ac:dyDescent="0.25">
      <c r="B19" s="16"/>
      <c r="C19" s="14"/>
      <c r="D19" s="14"/>
      <c r="E19" s="14"/>
      <c r="F19" s="14"/>
      <c r="G19" s="14"/>
      <c r="H19" s="14"/>
      <c r="I19" s="15"/>
      <c r="J19" s="15"/>
      <c r="K19" s="15"/>
      <c r="L19" s="15"/>
    </row>
    <row r="20" spans="2:23" ht="18" customHeight="1" x14ac:dyDescent="0.25">
      <c r="B20" s="167" t="s">
        <v>33</v>
      </c>
      <c r="C20" s="167"/>
      <c r="D20" s="167"/>
      <c r="E20" s="167"/>
      <c r="F20" s="167"/>
      <c r="G20" s="14"/>
      <c r="H20" s="14"/>
      <c r="I20" s="15"/>
      <c r="J20" s="15"/>
      <c r="K20" s="15"/>
      <c r="L20" s="15"/>
    </row>
    <row r="21" spans="2:23" ht="25.5" x14ac:dyDescent="0.25">
      <c r="B21" s="181" t="s">
        <v>6</v>
      </c>
      <c r="C21" s="181"/>
      <c r="D21" s="181"/>
      <c r="E21" s="181"/>
      <c r="F21" s="181"/>
      <c r="G21" s="22" t="s">
        <v>132</v>
      </c>
      <c r="H21" s="1" t="s">
        <v>130</v>
      </c>
      <c r="I21" s="1" t="s">
        <v>131</v>
      </c>
      <c r="J21" s="22" t="s">
        <v>129</v>
      </c>
      <c r="K21" s="1" t="s">
        <v>10</v>
      </c>
      <c r="L21" s="1" t="s">
        <v>21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2:23" s="25" customFormat="1" ht="11.25" x14ac:dyDescent="0.2">
      <c r="B22" s="182">
        <v>1</v>
      </c>
      <c r="C22" s="182"/>
      <c r="D22" s="182"/>
      <c r="E22" s="182"/>
      <c r="F22" s="182"/>
      <c r="G22" s="24">
        <v>2</v>
      </c>
      <c r="H22" s="23">
        <v>3</v>
      </c>
      <c r="I22" s="23">
        <v>4</v>
      </c>
      <c r="J22" s="23">
        <v>5</v>
      </c>
      <c r="K22" s="23" t="s">
        <v>12</v>
      </c>
      <c r="L22" s="23" t="s">
        <v>134</v>
      </c>
    </row>
    <row r="23" spans="2:23" ht="15.75" customHeight="1" x14ac:dyDescent="0.25">
      <c r="B23" s="176" t="s">
        <v>27</v>
      </c>
      <c r="C23" s="176"/>
      <c r="D23" s="176"/>
      <c r="E23" s="176"/>
      <c r="F23" s="176"/>
      <c r="G23" s="43"/>
      <c r="H23" s="40"/>
      <c r="I23" s="40"/>
      <c r="J23" s="40"/>
      <c r="K23" s="17"/>
      <c r="L23" s="17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2:23" x14ac:dyDescent="0.25">
      <c r="B24" s="176" t="s">
        <v>28</v>
      </c>
      <c r="C24" s="177"/>
      <c r="D24" s="177"/>
      <c r="E24" s="177"/>
      <c r="F24" s="177"/>
      <c r="G24" s="43"/>
      <c r="H24" s="40"/>
      <c r="I24" s="40"/>
      <c r="J24" s="40"/>
      <c r="K24" s="17"/>
      <c r="L24" s="17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2:23" s="34" customFormat="1" ht="15" customHeight="1" x14ac:dyDescent="0.25">
      <c r="B25" s="175" t="s">
        <v>29</v>
      </c>
      <c r="C25" s="175"/>
      <c r="D25" s="175"/>
      <c r="E25" s="175"/>
      <c r="F25" s="175"/>
      <c r="G25" s="38"/>
      <c r="H25" s="38"/>
      <c r="I25" s="38"/>
      <c r="J25" s="38"/>
      <c r="K25" s="18"/>
      <c r="L25" s="18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2:23" s="34" customFormat="1" ht="15" customHeight="1" x14ac:dyDescent="0.25">
      <c r="B26" s="44"/>
      <c r="C26" s="44"/>
      <c r="D26" s="44"/>
      <c r="E26" s="44"/>
      <c r="F26" s="44"/>
      <c r="G26" s="45"/>
      <c r="H26" s="45"/>
      <c r="I26" s="45"/>
      <c r="J26" s="45"/>
      <c r="K26" s="45"/>
      <c r="L26" s="4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2:23" s="34" customFormat="1" ht="15" customHeight="1" x14ac:dyDescent="0.25">
      <c r="B27" s="175" t="s">
        <v>31</v>
      </c>
      <c r="C27" s="175"/>
      <c r="D27" s="175"/>
      <c r="E27" s="175"/>
      <c r="F27" s="175"/>
      <c r="G27" s="38">
        <v>8252.09</v>
      </c>
      <c r="H27" s="38"/>
      <c r="I27" s="38"/>
      <c r="J27" s="38">
        <v>14172.82</v>
      </c>
      <c r="K27" s="18">
        <f>J27/G27*100</f>
        <v>171.74824801959261</v>
      </c>
      <c r="L27" s="18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2:23" x14ac:dyDescent="0.25">
      <c r="B28" s="178" t="s">
        <v>35</v>
      </c>
      <c r="C28" s="179"/>
      <c r="D28" s="179"/>
      <c r="E28" s="179"/>
      <c r="F28" s="179"/>
      <c r="G28" s="38">
        <v>-2583.08</v>
      </c>
      <c r="H28" s="38"/>
      <c r="I28" s="38"/>
      <c r="J28" s="38">
        <f>J18+J27</f>
        <v>3389.970000000023</v>
      </c>
      <c r="K28" s="18"/>
      <c r="L28" s="18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2:23" ht="11.25" customHeight="1" x14ac:dyDescent="0.25">
      <c r="B29" s="11"/>
      <c r="C29" s="12"/>
      <c r="D29" s="12"/>
      <c r="E29" s="12"/>
      <c r="F29" s="12"/>
      <c r="G29" s="13"/>
      <c r="H29" s="13"/>
      <c r="I29" s="13"/>
      <c r="J29" s="13"/>
      <c r="K29" s="13"/>
    </row>
    <row r="30" spans="2:23" ht="8.25" customHeight="1" x14ac:dyDescent="0.25"/>
    <row r="31" spans="2:23" ht="23.25" customHeight="1" x14ac:dyDescent="0.25"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</row>
    <row r="32" spans="2:23" ht="15.75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2:12" x14ac:dyDescent="0.25"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</row>
    <row r="34" spans="2:12" x14ac:dyDescent="0.25"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</row>
    <row r="35" spans="2:12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2:12" ht="15" customHeight="1" x14ac:dyDescent="0.25"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</row>
    <row r="37" spans="2:12" ht="36.75" customHeight="1" x14ac:dyDescent="0.25"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</row>
    <row r="38" spans="2:12" x14ac:dyDescent="0.25">
      <c r="B38" s="173"/>
      <c r="C38" s="173"/>
      <c r="D38" s="173"/>
      <c r="E38" s="173"/>
      <c r="F38" s="173"/>
      <c r="G38" s="173"/>
      <c r="H38" s="173"/>
      <c r="I38" s="173"/>
      <c r="J38" s="173"/>
      <c r="K38" s="173"/>
    </row>
    <row r="39" spans="2:12" ht="15" customHeight="1" x14ac:dyDescent="0.25"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2:12" x14ac:dyDescent="0.25"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</sheetData>
  <mergeCells count="28">
    <mergeCell ref="B2:L2"/>
    <mergeCell ref="B9:F9"/>
    <mergeCell ref="B21:F21"/>
    <mergeCell ref="B22:F22"/>
    <mergeCell ref="B23:F23"/>
    <mergeCell ref="B11:F11"/>
    <mergeCell ref="B12:F12"/>
    <mergeCell ref="B13:F13"/>
    <mergeCell ref="B5:K5"/>
    <mergeCell ref="B10:F10"/>
    <mergeCell ref="B6:D6"/>
    <mergeCell ref="B7:K7"/>
    <mergeCell ref="B14:F14"/>
    <mergeCell ref="B18:F18"/>
    <mergeCell ref="B16:F16"/>
    <mergeCell ref="B17:F17"/>
    <mergeCell ref="B20:F20"/>
    <mergeCell ref="B15:F15"/>
    <mergeCell ref="B33:L34"/>
    <mergeCell ref="B36:L37"/>
    <mergeCell ref="B39:L40"/>
    <mergeCell ref="B38:F38"/>
    <mergeCell ref="G38:K38"/>
    <mergeCell ref="B31:L31"/>
    <mergeCell ref="B25:F25"/>
    <mergeCell ref="B24:F24"/>
    <mergeCell ref="B27:F27"/>
    <mergeCell ref="B28:F28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8"/>
  <sheetViews>
    <sheetView topLeftCell="C19" zoomScale="90" zoomScaleNormal="90" workbookViewId="0">
      <selection activeCell="B10" sqref="B10:F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28515625" customWidth="1"/>
    <col min="6" max="6" width="45.7109375" customWidth="1"/>
    <col min="7" max="10" width="25.28515625" customWidth="1"/>
    <col min="11" max="12" width="15.7109375" customWidth="1"/>
  </cols>
  <sheetData>
    <row r="1" spans="1:12" x14ac:dyDescent="0.25">
      <c r="B1" t="s">
        <v>126</v>
      </c>
      <c r="C1" s="201" t="s">
        <v>128</v>
      </c>
      <c r="D1" s="201"/>
      <c r="E1" s="201"/>
    </row>
    <row r="2" spans="1:12" ht="18" customHeight="1" x14ac:dyDescent="0.25">
      <c r="B2" s="2"/>
      <c r="C2" s="2"/>
      <c r="D2" s="2"/>
      <c r="E2" s="16"/>
      <c r="F2" s="2"/>
      <c r="G2" s="2"/>
      <c r="H2" s="2"/>
      <c r="I2" s="2"/>
      <c r="J2" s="2"/>
      <c r="K2" s="2"/>
    </row>
    <row r="3" spans="1:12" ht="15.75" customHeight="1" x14ac:dyDescent="0.25">
      <c r="B3" s="180" t="s">
        <v>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ht="18" x14ac:dyDescent="0.25">
      <c r="B4" s="2"/>
      <c r="C4" s="2"/>
      <c r="D4" s="2"/>
      <c r="E4" s="16"/>
      <c r="F4" s="2"/>
      <c r="G4" s="2"/>
      <c r="H4" s="2"/>
      <c r="I4" s="2"/>
      <c r="J4" s="3"/>
      <c r="K4" s="3"/>
    </row>
    <row r="5" spans="1:12" ht="18" customHeight="1" x14ac:dyDescent="0.25">
      <c r="B5" s="180" t="s">
        <v>32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1:12" ht="18" x14ac:dyDescent="0.25">
      <c r="B6" s="2"/>
      <c r="C6" s="2"/>
      <c r="D6" s="2"/>
      <c r="E6" s="16"/>
      <c r="F6" s="2"/>
      <c r="G6" s="2"/>
      <c r="H6" s="2"/>
      <c r="I6" s="2"/>
      <c r="J6" s="3"/>
      <c r="K6" s="3"/>
    </row>
    <row r="7" spans="1:12" ht="15.75" customHeight="1" x14ac:dyDescent="0.25">
      <c r="B7" s="180" t="s">
        <v>11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</row>
    <row r="8" spans="1:12" ht="18" x14ac:dyDescent="0.25">
      <c r="B8" s="2"/>
      <c r="C8" s="2"/>
      <c r="D8" s="2"/>
      <c r="E8" s="16"/>
      <c r="F8" s="2"/>
      <c r="G8" s="2"/>
      <c r="H8" s="2"/>
      <c r="I8" s="2"/>
      <c r="J8" s="3"/>
      <c r="K8" s="3"/>
    </row>
    <row r="9" spans="1:12" ht="32.25" customHeight="1" x14ac:dyDescent="0.25">
      <c r="B9" s="192" t="s">
        <v>6</v>
      </c>
      <c r="C9" s="193"/>
      <c r="D9" s="193"/>
      <c r="E9" s="193"/>
      <c r="F9" s="194"/>
      <c r="G9" s="32" t="s">
        <v>132</v>
      </c>
      <c r="H9" s="32" t="s">
        <v>130</v>
      </c>
      <c r="I9" s="32" t="s">
        <v>131</v>
      </c>
      <c r="J9" s="32" t="s">
        <v>129</v>
      </c>
      <c r="K9" s="32" t="s">
        <v>10</v>
      </c>
      <c r="L9" s="32" t="s">
        <v>21</v>
      </c>
    </row>
    <row r="10" spans="1:12" x14ac:dyDescent="0.25">
      <c r="A10" s="25"/>
      <c r="B10" s="195">
        <v>1</v>
      </c>
      <c r="C10" s="196"/>
      <c r="D10" s="196"/>
      <c r="E10" s="196"/>
      <c r="F10" s="197"/>
      <c r="G10" s="33">
        <v>2</v>
      </c>
      <c r="H10" s="33">
        <v>3</v>
      </c>
      <c r="I10" s="33">
        <v>4</v>
      </c>
      <c r="J10" s="33">
        <v>5</v>
      </c>
      <c r="K10" s="33" t="s">
        <v>12</v>
      </c>
      <c r="L10" s="33" t="s">
        <v>134</v>
      </c>
    </row>
    <row r="11" spans="1:12" x14ac:dyDescent="0.25">
      <c r="A11" s="34"/>
      <c r="B11" s="59"/>
      <c r="C11" s="59"/>
      <c r="D11" s="59"/>
      <c r="E11" s="59"/>
      <c r="F11" s="59" t="s">
        <v>22</v>
      </c>
      <c r="G11" s="80">
        <f>G12</f>
        <v>740244.62</v>
      </c>
      <c r="H11" s="80">
        <f>H12</f>
        <v>1924806.01</v>
      </c>
      <c r="I11" s="80"/>
      <c r="J11" s="61">
        <f>J12</f>
        <v>856531.03</v>
      </c>
      <c r="K11" s="99">
        <f>J11/G11*100</f>
        <v>115.70918678206672</v>
      </c>
      <c r="L11" s="99">
        <f>J11/H11*100</f>
        <v>44.499602845691449</v>
      </c>
    </row>
    <row r="12" spans="1:12" ht="15.75" customHeight="1" x14ac:dyDescent="0.25">
      <c r="A12" s="34"/>
      <c r="B12" s="55">
        <v>6</v>
      </c>
      <c r="C12" s="55">
        <v>6</v>
      </c>
      <c r="D12" s="55"/>
      <c r="E12" s="55"/>
      <c r="F12" s="55" t="s">
        <v>2</v>
      </c>
      <c r="G12" s="79">
        <f>G13+G19+G25+G29+G22</f>
        <v>740244.62</v>
      </c>
      <c r="H12" s="79">
        <f>H13+H19+H22+H25+H29</f>
        <v>1924806.01</v>
      </c>
      <c r="I12" s="79"/>
      <c r="J12" s="62">
        <f>J13+J19+J25+J29+J22</f>
        <v>856531.03</v>
      </c>
      <c r="K12" s="99">
        <f t="shared" ref="K12:K32" si="0">IFERROR(J12/G12*100,"")</f>
        <v>115.70918678206672</v>
      </c>
      <c r="L12" s="99">
        <f t="shared" ref="L12:L32" si="1">IFERROR(J12/H12*100,"")</f>
        <v>44.499602845691449</v>
      </c>
    </row>
    <row r="13" spans="1:12" ht="25.5" x14ac:dyDescent="0.25">
      <c r="A13" s="34"/>
      <c r="B13" s="50"/>
      <c r="C13" s="51">
        <v>63</v>
      </c>
      <c r="D13" s="51"/>
      <c r="E13" s="51"/>
      <c r="F13" s="51" t="s">
        <v>13</v>
      </c>
      <c r="G13" s="78">
        <f>G14</f>
        <v>685854.3</v>
      </c>
      <c r="H13" s="65">
        <v>1796961.7</v>
      </c>
      <c r="I13" s="78"/>
      <c r="J13" s="73">
        <f>J14</f>
        <v>807706.66</v>
      </c>
      <c r="K13" s="99">
        <f t="shared" si="0"/>
        <v>117.76650813445362</v>
      </c>
      <c r="L13" s="99">
        <f t="shared" si="1"/>
        <v>44.948462730173937</v>
      </c>
    </row>
    <row r="14" spans="1:12" x14ac:dyDescent="0.25">
      <c r="A14" s="34"/>
      <c r="B14" s="46"/>
      <c r="C14" s="46"/>
      <c r="D14" s="46">
        <v>636</v>
      </c>
      <c r="E14" s="46"/>
      <c r="F14" s="46" t="s">
        <v>37</v>
      </c>
      <c r="G14" s="69">
        <f>G15+G17+G18</f>
        <v>685854.3</v>
      </c>
      <c r="H14" s="69"/>
      <c r="I14" s="69"/>
      <c r="J14" s="70">
        <f>J15+J16+J17+J18</f>
        <v>807706.66</v>
      </c>
      <c r="K14" s="99">
        <f t="shared" si="0"/>
        <v>117.76650813445362</v>
      </c>
      <c r="L14" s="99" t="str">
        <f t="shared" si="1"/>
        <v/>
      </c>
    </row>
    <row r="15" spans="1:12" x14ac:dyDescent="0.25">
      <c r="A15" s="34"/>
      <c r="B15" s="7"/>
      <c r="C15" s="7"/>
      <c r="D15" s="7"/>
      <c r="E15" s="7">
        <v>6361</v>
      </c>
      <c r="F15" s="7" t="s">
        <v>38</v>
      </c>
      <c r="G15" s="35">
        <v>683244.4</v>
      </c>
      <c r="H15" s="35"/>
      <c r="I15" s="35"/>
      <c r="J15" s="76">
        <v>807706.66</v>
      </c>
      <c r="K15" s="99">
        <f t="shared" si="0"/>
        <v>118.21636006090938</v>
      </c>
      <c r="L15" s="99" t="str">
        <f t="shared" si="1"/>
        <v/>
      </c>
    </row>
    <row r="16" spans="1:12" x14ac:dyDescent="0.25">
      <c r="A16" s="34"/>
      <c r="B16" s="7"/>
      <c r="C16" s="7"/>
      <c r="D16" s="7"/>
      <c r="E16" s="7">
        <v>6362</v>
      </c>
      <c r="F16" s="7" t="s">
        <v>73</v>
      </c>
      <c r="G16" s="35">
        <v>0</v>
      </c>
      <c r="H16" s="35"/>
      <c r="I16" s="35"/>
      <c r="J16" s="37">
        <v>0</v>
      </c>
      <c r="K16" s="99" t="str">
        <f t="shared" si="0"/>
        <v/>
      </c>
      <c r="L16" s="99" t="str">
        <f t="shared" si="1"/>
        <v/>
      </c>
    </row>
    <row r="17" spans="1:12" x14ac:dyDescent="0.25">
      <c r="A17" s="34"/>
      <c r="B17" s="7"/>
      <c r="C17" s="7"/>
      <c r="D17" s="7">
        <v>638</v>
      </c>
      <c r="E17" s="7">
        <v>6381</v>
      </c>
      <c r="F17" s="7" t="s">
        <v>122</v>
      </c>
      <c r="G17" s="35">
        <v>1282.67</v>
      </c>
      <c r="H17" s="35"/>
      <c r="I17" s="35"/>
      <c r="J17" s="37">
        <v>0</v>
      </c>
      <c r="K17" s="99">
        <f t="shared" si="0"/>
        <v>0</v>
      </c>
      <c r="L17" s="99" t="str">
        <f t="shared" si="1"/>
        <v/>
      </c>
    </row>
    <row r="18" spans="1:12" x14ac:dyDescent="0.25">
      <c r="A18" s="34"/>
      <c r="B18" s="7"/>
      <c r="C18" s="7"/>
      <c r="D18">
        <v>639</v>
      </c>
      <c r="E18" s="147">
        <v>6391</v>
      </c>
      <c r="F18" s="147" t="s">
        <v>123</v>
      </c>
      <c r="G18" s="148">
        <v>1327.23</v>
      </c>
      <c r="H18" s="148"/>
      <c r="I18" s="148"/>
      <c r="J18" s="148">
        <v>0</v>
      </c>
      <c r="K18" s="99">
        <f t="shared" si="0"/>
        <v>0</v>
      </c>
      <c r="L18" s="99" t="str">
        <f t="shared" si="1"/>
        <v/>
      </c>
    </row>
    <row r="19" spans="1:12" x14ac:dyDescent="0.25">
      <c r="A19" s="34"/>
      <c r="B19" s="52"/>
      <c r="C19" s="52">
        <v>64</v>
      </c>
      <c r="D19" s="52"/>
      <c r="E19" s="52"/>
      <c r="F19" s="52"/>
      <c r="G19" s="78">
        <f>G20</f>
        <v>0</v>
      </c>
      <c r="H19" s="65">
        <v>3</v>
      </c>
      <c r="I19" s="78"/>
      <c r="J19" s="73">
        <f>J20</f>
        <v>0.04</v>
      </c>
      <c r="K19" s="99" t="str">
        <f t="shared" si="0"/>
        <v/>
      </c>
      <c r="L19" s="99">
        <f t="shared" si="1"/>
        <v>1.3333333333333335</v>
      </c>
    </row>
    <row r="20" spans="1:12" x14ac:dyDescent="0.25">
      <c r="A20" s="34"/>
      <c r="B20" s="46"/>
      <c r="C20" s="46"/>
      <c r="D20" s="46">
        <v>641</v>
      </c>
      <c r="E20" s="46"/>
      <c r="F20" s="46"/>
      <c r="G20" s="69">
        <v>0</v>
      </c>
      <c r="H20" s="69"/>
      <c r="I20" s="69"/>
      <c r="J20" s="77">
        <f>J21</f>
        <v>0.04</v>
      </c>
      <c r="K20" s="99" t="str">
        <f t="shared" si="0"/>
        <v/>
      </c>
      <c r="L20" s="99" t="str">
        <f t="shared" si="1"/>
        <v/>
      </c>
    </row>
    <row r="21" spans="1:12" x14ac:dyDescent="0.25">
      <c r="A21" s="34"/>
      <c r="B21" s="7"/>
      <c r="C21" s="7"/>
      <c r="D21" s="7"/>
      <c r="E21" s="7">
        <v>6413</v>
      </c>
      <c r="F21" s="7"/>
      <c r="G21" s="35">
        <v>0</v>
      </c>
      <c r="H21" s="35"/>
      <c r="I21" s="35"/>
      <c r="J21" s="76">
        <v>0.04</v>
      </c>
      <c r="K21" s="99" t="str">
        <f t="shared" si="0"/>
        <v/>
      </c>
      <c r="L21" s="99" t="str">
        <f t="shared" si="1"/>
        <v/>
      </c>
    </row>
    <row r="22" spans="1:12" x14ac:dyDescent="0.25">
      <c r="A22" s="34"/>
      <c r="B22" s="52"/>
      <c r="C22" s="52">
        <v>65</v>
      </c>
      <c r="D22" s="52"/>
      <c r="E22" s="52"/>
      <c r="F22" s="52"/>
      <c r="G22" s="78">
        <f>G23</f>
        <v>75.2</v>
      </c>
      <c r="H22" s="65">
        <v>12000</v>
      </c>
      <c r="I22" s="78"/>
      <c r="J22" s="73">
        <f>J23</f>
        <v>2169.12</v>
      </c>
      <c r="K22" s="99">
        <f>J22/G22*100</f>
        <v>2884.4680851063827</v>
      </c>
      <c r="L22" s="99">
        <f t="shared" si="1"/>
        <v>18.076000000000001</v>
      </c>
    </row>
    <row r="23" spans="1:12" x14ac:dyDescent="0.25">
      <c r="A23" s="34"/>
      <c r="B23" s="46"/>
      <c r="C23" s="46"/>
      <c r="D23" s="46">
        <v>652</v>
      </c>
      <c r="E23" s="46"/>
      <c r="F23" s="46"/>
      <c r="G23" s="69">
        <v>75.2</v>
      </c>
      <c r="H23" s="69"/>
      <c r="I23" s="69"/>
      <c r="J23" s="70">
        <f>J24</f>
        <v>2169.12</v>
      </c>
      <c r="K23" s="99">
        <f t="shared" si="0"/>
        <v>2884.4680851063827</v>
      </c>
      <c r="L23" s="99" t="str">
        <f t="shared" si="1"/>
        <v/>
      </c>
    </row>
    <row r="24" spans="1:12" x14ac:dyDescent="0.25">
      <c r="A24" s="34"/>
      <c r="B24" s="7"/>
      <c r="C24" s="7"/>
      <c r="D24" s="7"/>
      <c r="E24" s="7">
        <v>6526</v>
      </c>
      <c r="F24" s="7"/>
      <c r="G24" s="35">
        <v>75.2</v>
      </c>
      <c r="H24" s="35"/>
      <c r="I24" s="35"/>
      <c r="J24" s="76">
        <v>2169.12</v>
      </c>
      <c r="K24" s="99">
        <f t="shared" si="0"/>
        <v>2884.4680851063827</v>
      </c>
      <c r="L24" s="99" t="str">
        <f t="shared" si="1"/>
        <v/>
      </c>
    </row>
    <row r="25" spans="1:12" ht="25.5" x14ac:dyDescent="0.25">
      <c r="A25" s="34"/>
      <c r="B25" s="52"/>
      <c r="C25" s="52">
        <v>66</v>
      </c>
      <c r="D25" s="53"/>
      <c r="E25" s="53"/>
      <c r="F25" s="51" t="s">
        <v>14</v>
      </c>
      <c r="G25" s="78">
        <f>G26</f>
        <v>1280</v>
      </c>
      <c r="H25" s="65">
        <v>9000</v>
      </c>
      <c r="I25" s="78"/>
      <c r="J25" s="73">
        <f>J26</f>
        <v>2000</v>
      </c>
      <c r="K25" s="99">
        <f t="shared" si="0"/>
        <v>156.25</v>
      </c>
      <c r="L25" s="99">
        <f t="shared" si="1"/>
        <v>22.222222222222221</v>
      </c>
    </row>
    <row r="26" spans="1:12" x14ac:dyDescent="0.25">
      <c r="A26" s="34"/>
      <c r="B26" s="46"/>
      <c r="C26" s="47"/>
      <c r="D26" s="48">
        <v>663</v>
      </c>
      <c r="E26" s="48"/>
      <c r="F26" s="49" t="s">
        <v>39</v>
      </c>
      <c r="G26" s="69">
        <v>1280</v>
      </c>
      <c r="H26" s="69"/>
      <c r="I26" s="69"/>
      <c r="J26" s="70">
        <f>J27</f>
        <v>2000</v>
      </c>
      <c r="K26" s="99">
        <f t="shared" si="0"/>
        <v>156.25</v>
      </c>
      <c r="L26" s="99" t="str">
        <f t="shared" si="1"/>
        <v/>
      </c>
    </row>
    <row r="27" spans="1:12" x14ac:dyDescent="0.25">
      <c r="A27" s="34"/>
      <c r="B27" s="7"/>
      <c r="C27" s="21"/>
      <c r="D27" s="8"/>
      <c r="E27" s="8">
        <v>6631</v>
      </c>
      <c r="F27" s="9" t="s">
        <v>40</v>
      </c>
      <c r="G27" s="35">
        <v>1280</v>
      </c>
      <c r="H27" s="35"/>
      <c r="I27" s="35"/>
      <c r="J27" s="37">
        <v>2000</v>
      </c>
      <c r="K27" s="99">
        <f t="shared" si="0"/>
        <v>156.25</v>
      </c>
      <c r="L27" s="99" t="str">
        <f t="shared" si="1"/>
        <v/>
      </c>
    </row>
    <row r="28" spans="1:12" x14ac:dyDescent="0.25">
      <c r="A28" s="34"/>
      <c r="B28" s="7"/>
      <c r="C28" s="7"/>
      <c r="D28" s="8"/>
      <c r="E28" s="8">
        <v>6632</v>
      </c>
      <c r="F28" s="9" t="s">
        <v>124</v>
      </c>
      <c r="G28" s="35">
        <v>0</v>
      </c>
      <c r="H28" s="35"/>
      <c r="I28" s="35"/>
      <c r="J28" s="37">
        <v>0</v>
      </c>
      <c r="K28" s="99" t="str">
        <f t="shared" si="0"/>
        <v/>
      </c>
      <c r="L28" s="99" t="str">
        <f t="shared" si="1"/>
        <v/>
      </c>
    </row>
    <row r="29" spans="1:12" x14ac:dyDescent="0.25">
      <c r="A29" s="34"/>
      <c r="B29" s="54"/>
      <c r="C29" s="52">
        <v>67</v>
      </c>
      <c r="D29" s="53"/>
      <c r="E29" s="53"/>
      <c r="F29" s="51" t="s">
        <v>42</v>
      </c>
      <c r="G29" s="78">
        <v>53035.12</v>
      </c>
      <c r="H29" s="65">
        <v>106841.31</v>
      </c>
      <c r="I29" s="65"/>
      <c r="J29" s="73">
        <f>J30</f>
        <v>44655.21</v>
      </c>
      <c r="K29" s="99">
        <f t="shared" si="0"/>
        <v>84.199319243550306</v>
      </c>
      <c r="L29" s="99">
        <f t="shared" si="1"/>
        <v>41.795827849733399</v>
      </c>
    </row>
    <row r="30" spans="1:12" x14ac:dyDescent="0.25">
      <c r="A30" s="34"/>
      <c r="B30" s="46"/>
      <c r="C30" s="46"/>
      <c r="D30" s="48">
        <v>671</v>
      </c>
      <c r="E30" s="48"/>
      <c r="F30" s="74" t="s">
        <v>42</v>
      </c>
      <c r="G30" s="69">
        <v>53035.12</v>
      </c>
      <c r="H30" s="69"/>
      <c r="I30" s="69"/>
      <c r="J30" s="75">
        <f>J31+J32</f>
        <v>44655.21</v>
      </c>
      <c r="K30" s="99">
        <f t="shared" si="0"/>
        <v>84.199319243550306</v>
      </c>
      <c r="L30" s="99" t="str">
        <f t="shared" si="1"/>
        <v/>
      </c>
    </row>
    <row r="31" spans="1:12" x14ac:dyDescent="0.25">
      <c r="B31" s="7"/>
      <c r="C31" s="7"/>
      <c r="D31" s="7"/>
      <c r="E31" s="7">
        <v>6711</v>
      </c>
      <c r="F31" s="26" t="s">
        <v>43</v>
      </c>
      <c r="G31" s="35">
        <v>53035.12</v>
      </c>
      <c r="H31" s="35"/>
      <c r="I31" s="35"/>
      <c r="J31" s="37">
        <v>44655.21</v>
      </c>
      <c r="K31" s="99">
        <f t="shared" si="0"/>
        <v>84.199319243550306</v>
      </c>
      <c r="L31" s="99" t="str">
        <f t="shared" si="1"/>
        <v/>
      </c>
    </row>
    <row r="32" spans="1:12" x14ac:dyDescent="0.25">
      <c r="B32" s="7"/>
      <c r="C32" s="7"/>
      <c r="D32" s="7"/>
      <c r="E32" s="7">
        <v>6712</v>
      </c>
      <c r="F32" s="26" t="s">
        <v>41</v>
      </c>
      <c r="G32" s="35">
        <v>0</v>
      </c>
      <c r="H32" s="35"/>
      <c r="I32" s="35"/>
      <c r="J32" s="37">
        <v>0</v>
      </c>
      <c r="K32" s="99" t="str">
        <f t="shared" si="0"/>
        <v/>
      </c>
      <c r="L32" s="99" t="str">
        <f t="shared" si="1"/>
        <v/>
      </c>
    </row>
    <row r="33" spans="1:12" x14ac:dyDescent="0.25">
      <c r="B33" s="7"/>
      <c r="C33" s="7"/>
      <c r="D33" s="7"/>
      <c r="E33" s="7"/>
      <c r="F33" s="26"/>
      <c r="G33" s="5"/>
      <c r="H33" s="35"/>
      <c r="I33" s="35"/>
      <c r="J33" s="37"/>
      <c r="K33" s="98" t="str">
        <f t="shared" ref="K33" si="2">IFERROR(J33/G33*100,"")</f>
        <v/>
      </c>
      <c r="L33" s="98" t="str">
        <f t="shared" ref="L33" si="3">IFERROR(J33/H33*100,"")</f>
        <v/>
      </c>
    </row>
    <row r="34" spans="1:12" ht="15.75" customHeight="1" x14ac:dyDescent="0.25"/>
    <row r="35" spans="1:12" ht="15.75" customHeight="1" x14ac:dyDescent="0.25">
      <c r="B35" s="16"/>
      <c r="C35" s="16"/>
      <c r="D35" s="16"/>
      <c r="E35" s="16"/>
      <c r="F35" s="16"/>
      <c r="G35" s="16"/>
      <c r="H35" s="16"/>
      <c r="I35" s="16"/>
      <c r="J35" s="3"/>
      <c r="K35" s="3"/>
      <c r="L35" s="3"/>
    </row>
    <row r="36" spans="1:12" ht="33" customHeight="1" x14ac:dyDescent="0.25">
      <c r="B36" s="192" t="s">
        <v>6</v>
      </c>
      <c r="C36" s="193"/>
      <c r="D36" s="193"/>
      <c r="E36" s="193"/>
      <c r="F36" s="194"/>
      <c r="G36" s="32" t="s">
        <v>132</v>
      </c>
      <c r="H36" s="32" t="s">
        <v>130</v>
      </c>
      <c r="I36" s="32" t="s">
        <v>131</v>
      </c>
      <c r="J36" s="32" t="s">
        <v>129</v>
      </c>
      <c r="K36" s="32" t="s">
        <v>10</v>
      </c>
      <c r="L36" s="32" t="s">
        <v>21</v>
      </c>
    </row>
    <row r="37" spans="1:12" x14ac:dyDescent="0.25">
      <c r="A37" s="25"/>
      <c r="B37" s="195">
        <v>1</v>
      </c>
      <c r="C37" s="196"/>
      <c r="D37" s="196"/>
      <c r="E37" s="196"/>
      <c r="F37" s="197"/>
      <c r="G37" s="33">
        <v>2</v>
      </c>
      <c r="H37" s="33">
        <v>3</v>
      </c>
      <c r="I37" s="33">
        <v>4</v>
      </c>
      <c r="J37" s="33">
        <v>5</v>
      </c>
      <c r="K37" s="33" t="s">
        <v>12</v>
      </c>
      <c r="L37" s="33" t="s">
        <v>134</v>
      </c>
    </row>
    <row r="38" spans="1:12" x14ac:dyDescent="0.25">
      <c r="A38" s="34"/>
      <c r="B38" s="59"/>
      <c r="C38" s="59"/>
      <c r="D38" s="59"/>
      <c r="E38" s="59"/>
      <c r="F38" s="59" t="s">
        <v>19</v>
      </c>
      <c r="G38" s="80">
        <f>G39+G91</f>
        <v>742051.70000000007</v>
      </c>
      <c r="H38" s="80">
        <f>H40+H49+H79+H88+H91</f>
        <v>1959167.6</v>
      </c>
      <c r="I38" s="63"/>
      <c r="J38" s="61">
        <f>J39+J91</f>
        <v>867313.88</v>
      </c>
      <c r="K38" s="99">
        <f>J38/G38*100</f>
        <v>116.88051924144906</v>
      </c>
      <c r="L38" s="99">
        <f>J38/H38*100</f>
        <v>44.269509152764677</v>
      </c>
    </row>
    <row r="39" spans="1:12" x14ac:dyDescent="0.25">
      <c r="A39" s="34"/>
      <c r="B39" s="55">
        <v>3</v>
      </c>
      <c r="C39" s="55">
        <v>3</v>
      </c>
      <c r="D39" s="55"/>
      <c r="E39" s="55"/>
      <c r="F39" s="55" t="s">
        <v>3</v>
      </c>
      <c r="G39" s="79">
        <f>G40+G49+G79+G85+G88</f>
        <v>742051.70000000007</v>
      </c>
      <c r="H39" s="79">
        <f>H40+H79+H88+H91</f>
        <v>1790880.01</v>
      </c>
      <c r="I39" s="64"/>
      <c r="J39" s="62">
        <f>J40+J49+J79+J85+J88</f>
        <v>866517.27</v>
      </c>
      <c r="K39" s="100">
        <f t="shared" ref="K39:K98" si="4">IFERROR(J39/G39*100,"")</f>
        <v>116.77316688311609</v>
      </c>
      <c r="L39" s="99">
        <f t="shared" ref="L39:L49" si="5">J39/H39*100</f>
        <v>48.384998724733101</v>
      </c>
    </row>
    <row r="40" spans="1:12" x14ac:dyDescent="0.25">
      <c r="A40" s="34"/>
      <c r="B40" s="50"/>
      <c r="C40" s="50">
        <v>31</v>
      </c>
      <c r="D40" s="51"/>
      <c r="E40" s="51"/>
      <c r="F40" s="51" t="s">
        <v>4</v>
      </c>
      <c r="G40" s="78">
        <f>G41+G44+G46</f>
        <v>673168.04</v>
      </c>
      <c r="H40" s="78">
        <v>1782600</v>
      </c>
      <c r="I40" s="65"/>
      <c r="J40" s="73">
        <f>J41+J44+J46</f>
        <v>805318.92</v>
      </c>
      <c r="K40" s="100">
        <f t="shared" si="4"/>
        <v>119.63118748180617</v>
      </c>
      <c r="L40" s="99"/>
    </row>
    <row r="41" spans="1:12" x14ac:dyDescent="0.25">
      <c r="A41" s="81"/>
      <c r="B41" s="46"/>
      <c r="C41" s="46"/>
      <c r="D41" s="46">
        <v>311</v>
      </c>
      <c r="E41" s="46"/>
      <c r="F41" s="46" t="s">
        <v>15</v>
      </c>
      <c r="G41" s="67">
        <f>G42+G43</f>
        <v>558569.15</v>
      </c>
      <c r="H41" s="67"/>
      <c r="I41" s="67"/>
      <c r="J41" s="68">
        <f>J42+J43</f>
        <v>671196.04</v>
      </c>
      <c r="K41" s="100">
        <f t="shared" si="4"/>
        <v>120.16346409392642</v>
      </c>
      <c r="L41" s="99"/>
    </row>
    <row r="42" spans="1:12" x14ac:dyDescent="0.25">
      <c r="A42" s="34"/>
      <c r="B42" s="7"/>
      <c r="C42" s="7"/>
      <c r="D42" s="7"/>
      <c r="E42" s="7">
        <v>3111</v>
      </c>
      <c r="F42" s="7" t="s">
        <v>16</v>
      </c>
      <c r="G42" s="35">
        <v>551297.56000000006</v>
      </c>
      <c r="H42" s="35"/>
      <c r="I42" s="35"/>
      <c r="J42" s="37">
        <v>661464.68000000005</v>
      </c>
      <c r="K42" s="100">
        <f t="shared" si="4"/>
        <v>119.98324099239619</v>
      </c>
      <c r="L42" s="99"/>
    </row>
    <row r="43" spans="1:12" x14ac:dyDescent="0.25">
      <c r="A43" s="34"/>
      <c r="B43" s="7"/>
      <c r="C43" s="7"/>
      <c r="D43" s="7"/>
      <c r="E43" s="7">
        <v>3113</v>
      </c>
      <c r="F43" s="7" t="s">
        <v>133</v>
      </c>
      <c r="G43" s="35">
        <v>7271.59</v>
      </c>
      <c r="H43" s="35"/>
      <c r="I43" s="35"/>
      <c r="J43" s="37">
        <v>9731.36</v>
      </c>
      <c r="K43" s="100">
        <f t="shared" si="4"/>
        <v>133.82712721701859</v>
      </c>
      <c r="L43" s="99"/>
    </row>
    <row r="44" spans="1:12" x14ac:dyDescent="0.25">
      <c r="A44" s="34"/>
      <c r="B44" s="46"/>
      <c r="C44" s="46"/>
      <c r="D44" s="46">
        <v>312</v>
      </c>
      <c r="E44" s="46"/>
      <c r="F44" s="46" t="s">
        <v>44</v>
      </c>
      <c r="G44" s="69">
        <v>22647.63</v>
      </c>
      <c r="H44" s="69"/>
      <c r="I44" s="69"/>
      <c r="J44" s="70">
        <v>24691.13</v>
      </c>
      <c r="K44" s="100">
        <f t="shared" si="4"/>
        <v>109.02301918567197</v>
      </c>
      <c r="L44" s="99"/>
    </row>
    <row r="45" spans="1:12" x14ac:dyDescent="0.25">
      <c r="A45" s="34"/>
      <c r="B45" s="7"/>
      <c r="C45" s="7"/>
      <c r="D45" s="7"/>
      <c r="E45" s="7">
        <v>3121</v>
      </c>
      <c r="F45" s="7" t="s">
        <v>44</v>
      </c>
      <c r="G45" s="35">
        <v>22647.63</v>
      </c>
      <c r="H45" s="35"/>
      <c r="I45" s="35"/>
      <c r="J45" s="37">
        <v>24691.13</v>
      </c>
      <c r="K45" s="100">
        <f t="shared" si="4"/>
        <v>109.02301918567197</v>
      </c>
      <c r="L45" s="99"/>
    </row>
    <row r="46" spans="1:12" x14ac:dyDescent="0.25">
      <c r="A46" s="34"/>
      <c r="B46" s="46"/>
      <c r="C46" s="46"/>
      <c r="D46" s="46">
        <v>313</v>
      </c>
      <c r="E46" s="46"/>
      <c r="F46" s="46" t="s">
        <v>45</v>
      </c>
      <c r="G46" s="69">
        <v>91951.26</v>
      </c>
      <c r="H46" s="69"/>
      <c r="I46" s="69"/>
      <c r="J46" s="70">
        <v>109431.75</v>
      </c>
      <c r="K46" s="100">
        <f t="shared" si="4"/>
        <v>119.01060409612658</v>
      </c>
      <c r="L46" s="99"/>
    </row>
    <row r="47" spans="1:12" x14ac:dyDescent="0.25">
      <c r="A47" s="34"/>
      <c r="B47" s="7"/>
      <c r="C47" s="7"/>
      <c r="D47" s="7"/>
      <c r="E47" s="7">
        <v>3132</v>
      </c>
      <c r="F47" s="7" t="s">
        <v>46</v>
      </c>
      <c r="G47" s="35">
        <v>91951.26</v>
      </c>
      <c r="H47" s="35"/>
      <c r="I47" s="35"/>
      <c r="J47" s="37">
        <v>109431.75</v>
      </c>
      <c r="K47" s="100">
        <f t="shared" si="4"/>
        <v>119.01060409612658</v>
      </c>
      <c r="L47" s="99"/>
    </row>
    <row r="48" spans="1:12" x14ac:dyDescent="0.25">
      <c r="A48" s="34"/>
      <c r="B48" s="7"/>
      <c r="C48" s="7"/>
      <c r="D48" s="7"/>
      <c r="E48" s="7">
        <v>3133</v>
      </c>
      <c r="F48" s="7" t="s">
        <v>47</v>
      </c>
      <c r="G48" s="35">
        <v>0</v>
      </c>
      <c r="H48" s="35"/>
      <c r="I48" s="35"/>
      <c r="J48" s="37">
        <v>0</v>
      </c>
      <c r="K48" s="100" t="str">
        <f t="shared" si="4"/>
        <v/>
      </c>
      <c r="L48" s="99"/>
    </row>
    <row r="49" spans="1:12" x14ac:dyDescent="0.25">
      <c r="A49" s="34"/>
      <c r="B49" s="52"/>
      <c r="C49" s="54">
        <v>32</v>
      </c>
      <c r="D49" s="53"/>
      <c r="E49" s="53"/>
      <c r="F49" s="52" t="s">
        <v>9</v>
      </c>
      <c r="G49" s="78">
        <f>G50+G55+G61+G71</f>
        <v>65234.560000000005</v>
      </c>
      <c r="H49" s="78">
        <v>168287.59</v>
      </c>
      <c r="I49" s="65"/>
      <c r="J49" s="73">
        <f>J50+J55+J61+J71</f>
        <v>55992.15</v>
      </c>
      <c r="K49" s="100">
        <f t="shared" si="4"/>
        <v>85.832034430829296</v>
      </c>
      <c r="L49" s="99">
        <f t="shared" si="5"/>
        <v>33.271704705023112</v>
      </c>
    </row>
    <row r="50" spans="1:12" x14ac:dyDescent="0.25">
      <c r="A50" s="34"/>
      <c r="B50" s="46"/>
      <c r="C50" s="46"/>
      <c r="D50" s="46">
        <v>321</v>
      </c>
      <c r="E50" s="46"/>
      <c r="F50" s="46" t="s">
        <v>17</v>
      </c>
      <c r="G50" s="69">
        <f>G51+G52+G53+G54</f>
        <v>20378.27</v>
      </c>
      <c r="H50" s="69"/>
      <c r="I50" s="69"/>
      <c r="J50" s="70">
        <f>J51+J52+J53+J54</f>
        <v>15963.24</v>
      </c>
      <c r="K50" s="100">
        <f t="shared" si="4"/>
        <v>78.334618198698905</v>
      </c>
      <c r="L50" s="99"/>
    </row>
    <row r="51" spans="1:12" x14ac:dyDescent="0.25">
      <c r="A51" s="34"/>
      <c r="B51" s="7"/>
      <c r="C51" s="21"/>
      <c r="D51" s="7"/>
      <c r="E51" s="7">
        <v>3211</v>
      </c>
      <c r="F51" s="26" t="s">
        <v>18</v>
      </c>
      <c r="G51" s="35">
        <v>11454.32</v>
      </c>
      <c r="H51" s="35"/>
      <c r="I51" s="35"/>
      <c r="J51" s="37">
        <v>4898.18</v>
      </c>
      <c r="K51" s="100">
        <f t="shared" si="4"/>
        <v>42.762730568030236</v>
      </c>
      <c r="L51" s="99" t="str">
        <f t="shared" ref="L51:L98" si="6">IFERROR(J51/H51*100,"")</f>
        <v/>
      </c>
    </row>
    <row r="52" spans="1:12" x14ac:dyDescent="0.25">
      <c r="A52" s="34"/>
      <c r="B52" s="7"/>
      <c r="C52" s="21"/>
      <c r="D52" s="8"/>
      <c r="E52" s="8">
        <v>3212</v>
      </c>
      <c r="F52" s="8" t="s">
        <v>48</v>
      </c>
      <c r="G52" s="35">
        <v>8820.77</v>
      </c>
      <c r="H52" s="35"/>
      <c r="I52" s="35"/>
      <c r="J52" s="37">
        <v>10810.06</v>
      </c>
      <c r="K52" s="100">
        <f t="shared" si="4"/>
        <v>122.5523395349839</v>
      </c>
      <c r="L52" s="99" t="str">
        <f t="shared" si="6"/>
        <v/>
      </c>
    </row>
    <row r="53" spans="1:12" x14ac:dyDescent="0.25">
      <c r="A53" s="34"/>
      <c r="B53" s="7"/>
      <c r="C53" s="21"/>
      <c r="D53" s="8"/>
      <c r="E53" s="8">
        <v>3213</v>
      </c>
      <c r="F53" s="8" t="s">
        <v>49</v>
      </c>
      <c r="G53" s="35">
        <v>103.18</v>
      </c>
      <c r="H53" s="35"/>
      <c r="I53" s="35"/>
      <c r="J53" s="37">
        <v>255</v>
      </c>
      <c r="K53" s="100">
        <f t="shared" si="4"/>
        <v>247.14091878270983</v>
      </c>
      <c r="L53" s="99" t="str">
        <f t="shared" si="6"/>
        <v/>
      </c>
    </row>
    <row r="54" spans="1:12" x14ac:dyDescent="0.25">
      <c r="A54" s="34"/>
      <c r="B54" s="7"/>
      <c r="C54" s="21"/>
      <c r="D54" s="8"/>
      <c r="E54" s="8">
        <v>3214</v>
      </c>
      <c r="F54" s="8" t="s">
        <v>50</v>
      </c>
      <c r="G54" s="35">
        <v>0</v>
      </c>
      <c r="H54" s="35"/>
      <c r="I54" s="35"/>
      <c r="J54" s="37">
        <v>0</v>
      </c>
      <c r="K54" s="100" t="str">
        <f t="shared" si="4"/>
        <v/>
      </c>
      <c r="L54" s="99" t="str">
        <f t="shared" si="6"/>
        <v/>
      </c>
    </row>
    <row r="55" spans="1:12" x14ac:dyDescent="0.25">
      <c r="A55" s="34"/>
      <c r="B55" s="46"/>
      <c r="C55" s="47"/>
      <c r="D55" s="48">
        <v>322</v>
      </c>
      <c r="E55" s="48"/>
      <c r="F55" s="48" t="s">
        <v>96</v>
      </c>
      <c r="G55" s="69">
        <f>G56+G57+G58+G59</f>
        <v>18496.59</v>
      </c>
      <c r="H55" s="69"/>
      <c r="I55" s="69"/>
      <c r="J55" s="70">
        <f>J56+J57+J58+J59+J60</f>
        <v>19609.390000000003</v>
      </c>
      <c r="K55" s="100">
        <f t="shared" si="4"/>
        <v>106.01624407525929</v>
      </c>
      <c r="L55" s="99" t="str">
        <f t="shared" si="6"/>
        <v/>
      </c>
    </row>
    <row r="56" spans="1:12" x14ac:dyDescent="0.25">
      <c r="A56" s="34"/>
      <c r="B56" s="7"/>
      <c r="C56" s="21"/>
      <c r="D56" s="8"/>
      <c r="E56" s="8">
        <v>3221</v>
      </c>
      <c r="F56" s="8" t="s">
        <v>51</v>
      </c>
      <c r="G56" s="35">
        <v>10046.73</v>
      </c>
      <c r="H56" s="35"/>
      <c r="I56" s="35"/>
      <c r="J56" s="37">
        <v>11180.76</v>
      </c>
      <c r="K56" s="100">
        <f t="shared" si="4"/>
        <v>111.28755326359921</v>
      </c>
      <c r="L56" s="99" t="str">
        <f t="shared" si="6"/>
        <v/>
      </c>
    </row>
    <row r="57" spans="1:12" x14ac:dyDescent="0.25">
      <c r="A57" s="34"/>
      <c r="B57" s="7"/>
      <c r="C57" s="21"/>
      <c r="D57" s="8"/>
      <c r="E57" s="8">
        <v>3223</v>
      </c>
      <c r="F57" s="8" t="s">
        <v>52</v>
      </c>
      <c r="G57" s="35">
        <v>5235.78</v>
      </c>
      <c r="H57" s="35"/>
      <c r="I57" s="35"/>
      <c r="J57" s="37">
        <v>5119.99</v>
      </c>
      <c r="K57" s="100">
        <f t="shared" si="4"/>
        <v>97.788486147240718</v>
      </c>
      <c r="L57" s="99" t="str">
        <f t="shared" si="6"/>
        <v/>
      </c>
    </row>
    <row r="58" spans="1:12" x14ac:dyDescent="0.25">
      <c r="A58" s="34"/>
      <c r="B58" s="7"/>
      <c r="C58" s="21"/>
      <c r="D58" s="8"/>
      <c r="E58" s="8">
        <v>3225</v>
      </c>
      <c r="F58" s="8" t="s">
        <v>87</v>
      </c>
      <c r="G58" s="35">
        <v>1655.27</v>
      </c>
      <c r="H58" s="35"/>
      <c r="I58" s="35"/>
      <c r="J58" s="37">
        <v>2271.9</v>
      </c>
      <c r="K58" s="100">
        <f t="shared" si="4"/>
        <v>137.2525328194192</v>
      </c>
      <c r="L58" s="99" t="str">
        <f t="shared" si="6"/>
        <v/>
      </c>
    </row>
    <row r="59" spans="1:12" x14ac:dyDescent="0.25">
      <c r="A59" s="34"/>
      <c r="B59" s="7"/>
      <c r="C59" s="21"/>
      <c r="D59" s="8"/>
      <c r="E59" s="8">
        <v>3224</v>
      </c>
      <c r="F59" s="8" t="s">
        <v>53</v>
      </c>
      <c r="G59" s="35">
        <v>1558.81</v>
      </c>
      <c r="H59" s="35"/>
      <c r="I59" s="35"/>
      <c r="J59" s="37">
        <v>974.74</v>
      </c>
      <c r="K59" s="100">
        <f t="shared" si="4"/>
        <v>62.531033288213443</v>
      </c>
      <c r="L59" s="99" t="str">
        <f t="shared" si="6"/>
        <v/>
      </c>
    </row>
    <row r="60" spans="1:12" x14ac:dyDescent="0.25">
      <c r="A60" s="34"/>
      <c r="B60" s="7"/>
      <c r="C60" s="21"/>
      <c r="D60" s="8"/>
      <c r="E60" s="8">
        <v>3227</v>
      </c>
      <c r="F60" s="8" t="s">
        <v>54</v>
      </c>
      <c r="G60" s="35"/>
      <c r="H60" s="35"/>
      <c r="I60" s="35"/>
      <c r="J60" s="37">
        <v>62</v>
      </c>
      <c r="K60" s="100" t="str">
        <f t="shared" si="4"/>
        <v/>
      </c>
      <c r="L60" s="99" t="str">
        <f t="shared" si="6"/>
        <v/>
      </c>
    </row>
    <row r="61" spans="1:12" x14ac:dyDescent="0.25">
      <c r="A61" s="34"/>
      <c r="B61" s="46"/>
      <c r="C61" s="47"/>
      <c r="D61" s="48">
        <v>323</v>
      </c>
      <c r="E61" s="48"/>
      <c r="F61" s="48" t="s">
        <v>97</v>
      </c>
      <c r="G61" s="69">
        <f>G62+G63+G64+G65+G66+G67+G68+G69+G70</f>
        <v>21471.52</v>
      </c>
      <c r="H61" s="69"/>
      <c r="I61" s="69"/>
      <c r="J61" s="70">
        <f>J62+J63+J64+J65+J66+J67+J68+J69+J70</f>
        <v>14863.279999999999</v>
      </c>
      <c r="K61" s="100">
        <f t="shared" si="4"/>
        <v>69.223231517843161</v>
      </c>
      <c r="L61" s="99" t="str">
        <f t="shared" si="6"/>
        <v/>
      </c>
    </row>
    <row r="62" spans="1:12" x14ac:dyDescent="0.25">
      <c r="A62" s="34"/>
      <c r="B62" s="7"/>
      <c r="C62" s="21"/>
      <c r="D62" s="8"/>
      <c r="E62" s="8">
        <v>3231</v>
      </c>
      <c r="F62" s="8" t="s">
        <v>55</v>
      </c>
      <c r="G62" s="35">
        <v>1031.6600000000001</v>
      </c>
      <c r="H62" s="35"/>
      <c r="I62" s="35"/>
      <c r="J62" s="37">
        <v>818.47</v>
      </c>
      <c r="K62" s="100">
        <f t="shared" si="4"/>
        <v>79.335246108213937</v>
      </c>
      <c r="L62" s="99" t="str">
        <f t="shared" si="6"/>
        <v/>
      </c>
    </row>
    <row r="63" spans="1:12" x14ac:dyDescent="0.25">
      <c r="A63" s="34"/>
      <c r="B63" s="7"/>
      <c r="C63" s="21"/>
      <c r="D63" s="8"/>
      <c r="E63" s="8">
        <v>3232</v>
      </c>
      <c r="F63" s="8" t="s">
        <v>56</v>
      </c>
      <c r="G63" s="35">
        <v>5844.47</v>
      </c>
      <c r="H63" s="35"/>
      <c r="I63" s="35"/>
      <c r="J63" s="37">
        <v>3408.56</v>
      </c>
      <c r="K63" s="100">
        <f t="shared" si="4"/>
        <v>58.321113805015678</v>
      </c>
      <c r="L63" s="99" t="str">
        <f t="shared" si="6"/>
        <v/>
      </c>
    </row>
    <row r="64" spans="1:12" x14ac:dyDescent="0.25">
      <c r="A64" s="34"/>
      <c r="B64" s="7"/>
      <c r="C64" s="21"/>
      <c r="D64" s="8"/>
      <c r="E64" s="8">
        <v>3233</v>
      </c>
      <c r="F64" s="8" t="s">
        <v>57</v>
      </c>
      <c r="G64" s="35">
        <v>159.33000000000001</v>
      </c>
      <c r="H64" s="35"/>
      <c r="I64" s="35"/>
      <c r="J64" s="37">
        <v>0</v>
      </c>
      <c r="K64" s="100">
        <f t="shared" si="4"/>
        <v>0</v>
      </c>
      <c r="L64" s="99" t="str">
        <f t="shared" si="6"/>
        <v/>
      </c>
    </row>
    <row r="65" spans="1:12" x14ac:dyDescent="0.25">
      <c r="A65" s="34"/>
      <c r="B65" s="7"/>
      <c r="C65" s="21"/>
      <c r="D65" s="8"/>
      <c r="E65" s="8">
        <v>3234</v>
      </c>
      <c r="F65" s="8" t="s">
        <v>58</v>
      </c>
      <c r="G65" s="35">
        <v>2929.46</v>
      </c>
      <c r="H65" s="35"/>
      <c r="I65" s="35"/>
      <c r="J65" s="37">
        <v>3811.83</v>
      </c>
      <c r="K65" s="100">
        <f t="shared" si="4"/>
        <v>130.12056829586339</v>
      </c>
      <c r="L65" s="99" t="str">
        <f t="shared" si="6"/>
        <v/>
      </c>
    </row>
    <row r="66" spans="1:12" x14ac:dyDescent="0.25">
      <c r="A66" s="34"/>
      <c r="B66" s="7"/>
      <c r="C66" s="21"/>
      <c r="D66" s="8"/>
      <c r="E66" s="8">
        <v>3235</v>
      </c>
      <c r="F66" s="8" t="s">
        <v>59</v>
      </c>
      <c r="G66" s="35">
        <v>1559.88</v>
      </c>
      <c r="H66" s="35"/>
      <c r="I66" s="35"/>
      <c r="J66" s="37">
        <v>2057.63</v>
      </c>
      <c r="K66" s="100">
        <f t="shared" si="4"/>
        <v>131.90950585942508</v>
      </c>
      <c r="L66" s="99" t="str">
        <f t="shared" si="6"/>
        <v/>
      </c>
    </row>
    <row r="67" spans="1:12" x14ac:dyDescent="0.25">
      <c r="A67" s="34"/>
      <c r="B67" s="7"/>
      <c r="C67" s="21"/>
      <c r="D67" s="8"/>
      <c r="E67" s="8">
        <v>3236</v>
      </c>
      <c r="F67" s="8" t="s">
        <v>88</v>
      </c>
      <c r="G67" s="35">
        <v>0</v>
      </c>
      <c r="H67" s="35"/>
      <c r="I67" s="35"/>
      <c r="J67" s="37">
        <v>0</v>
      </c>
      <c r="K67" s="100" t="str">
        <f t="shared" si="4"/>
        <v/>
      </c>
      <c r="L67" s="99" t="str">
        <f t="shared" si="6"/>
        <v/>
      </c>
    </row>
    <row r="68" spans="1:12" x14ac:dyDescent="0.25">
      <c r="A68" s="34"/>
      <c r="B68" s="7"/>
      <c r="C68" s="21"/>
      <c r="D68" s="8"/>
      <c r="E68" s="8">
        <v>3237</v>
      </c>
      <c r="F68" s="8" t="s">
        <v>60</v>
      </c>
      <c r="G68" s="35">
        <v>4290.97</v>
      </c>
      <c r="H68" s="35"/>
      <c r="I68" s="35"/>
      <c r="J68" s="37">
        <v>1138.5899999999999</v>
      </c>
      <c r="K68" s="100">
        <f t="shared" si="4"/>
        <v>26.534559784850508</v>
      </c>
      <c r="L68" s="99" t="str">
        <f t="shared" si="6"/>
        <v/>
      </c>
    </row>
    <row r="69" spans="1:12" x14ac:dyDescent="0.25">
      <c r="A69" s="34"/>
      <c r="B69" s="7"/>
      <c r="C69" s="21"/>
      <c r="D69" s="8"/>
      <c r="E69" s="8">
        <v>3238</v>
      </c>
      <c r="F69" s="8" t="s">
        <v>61</v>
      </c>
      <c r="G69" s="35">
        <v>992.27</v>
      </c>
      <c r="H69" s="35"/>
      <c r="I69" s="35"/>
      <c r="J69" s="37">
        <v>1123.05</v>
      </c>
      <c r="K69" s="100">
        <f t="shared" si="4"/>
        <v>113.1798804760801</v>
      </c>
      <c r="L69" s="99" t="str">
        <f t="shared" si="6"/>
        <v/>
      </c>
    </row>
    <row r="70" spans="1:12" x14ac:dyDescent="0.25">
      <c r="A70" s="34"/>
      <c r="B70" s="7"/>
      <c r="C70" s="21"/>
      <c r="D70" s="8"/>
      <c r="E70" s="8">
        <v>3239</v>
      </c>
      <c r="F70" s="8" t="s">
        <v>62</v>
      </c>
      <c r="G70" s="35">
        <v>4663.4799999999996</v>
      </c>
      <c r="H70" s="35"/>
      <c r="I70" s="35"/>
      <c r="J70" s="37">
        <v>2505.15</v>
      </c>
      <c r="K70" s="100">
        <f t="shared" si="4"/>
        <v>53.718467753694675</v>
      </c>
      <c r="L70" s="99" t="str">
        <f t="shared" si="6"/>
        <v/>
      </c>
    </row>
    <row r="71" spans="1:12" x14ac:dyDescent="0.25">
      <c r="A71" s="34"/>
      <c r="B71" s="46"/>
      <c r="C71" s="47"/>
      <c r="D71" s="48">
        <v>329</v>
      </c>
      <c r="E71" s="48"/>
      <c r="F71" s="48" t="s">
        <v>95</v>
      </c>
      <c r="G71" s="69">
        <f>G72+G73+G74+G75+G76+G77+G78</f>
        <v>4888.18</v>
      </c>
      <c r="H71" s="69"/>
      <c r="I71" s="69"/>
      <c r="J71" s="70">
        <f>J72+J73+J74+J75+J76+J77+J78</f>
        <v>5556.24</v>
      </c>
      <c r="K71" s="100">
        <f t="shared" si="4"/>
        <v>113.66684532893632</v>
      </c>
      <c r="L71" s="99" t="str">
        <f t="shared" si="6"/>
        <v/>
      </c>
    </row>
    <row r="72" spans="1:12" ht="25.5" x14ac:dyDescent="0.25">
      <c r="A72" s="34"/>
      <c r="B72" s="7"/>
      <c r="C72" s="21"/>
      <c r="D72" s="8"/>
      <c r="E72" s="8">
        <v>3291</v>
      </c>
      <c r="F72" s="150" t="s">
        <v>89</v>
      </c>
      <c r="G72" s="35">
        <v>387.03</v>
      </c>
      <c r="H72" s="35"/>
      <c r="I72" s="35"/>
      <c r="J72" s="37">
        <v>28.66</v>
      </c>
      <c r="K72" s="100">
        <f t="shared" si="4"/>
        <v>7.4051107149316593</v>
      </c>
      <c r="L72" s="99" t="str">
        <f t="shared" si="6"/>
        <v/>
      </c>
    </row>
    <row r="73" spans="1:12" x14ac:dyDescent="0.25">
      <c r="A73" s="34"/>
      <c r="B73" s="7"/>
      <c r="C73" s="21"/>
      <c r="D73" s="8"/>
      <c r="E73" s="8">
        <v>3292</v>
      </c>
      <c r="F73" s="8" t="s">
        <v>90</v>
      </c>
      <c r="G73" s="35">
        <v>0</v>
      </c>
      <c r="H73" s="35"/>
      <c r="I73" s="35"/>
      <c r="J73" s="37">
        <v>0</v>
      </c>
      <c r="K73" s="100" t="str">
        <f t="shared" si="4"/>
        <v/>
      </c>
      <c r="L73" s="99" t="str">
        <f t="shared" si="6"/>
        <v/>
      </c>
    </row>
    <row r="74" spans="1:12" x14ac:dyDescent="0.25">
      <c r="A74" s="34"/>
      <c r="B74" s="7"/>
      <c r="C74" s="21"/>
      <c r="D74" s="8"/>
      <c r="E74" s="8">
        <v>3293</v>
      </c>
      <c r="F74" s="8" t="s">
        <v>91</v>
      </c>
      <c r="G74" s="35">
        <v>996.54</v>
      </c>
      <c r="H74" s="35"/>
      <c r="I74" s="35"/>
      <c r="J74" s="37">
        <v>334.1</v>
      </c>
      <c r="K74" s="100">
        <f t="shared" si="4"/>
        <v>33.525999959861124</v>
      </c>
      <c r="L74" s="99" t="str">
        <f t="shared" si="6"/>
        <v/>
      </c>
    </row>
    <row r="75" spans="1:12" x14ac:dyDescent="0.25">
      <c r="A75" s="34"/>
      <c r="B75" s="7"/>
      <c r="C75" s="21"/>
      <c r="D75" s="8"/>
      <c r="E75" s="8">
        <v>3294</v>
      </c>
      <c r="F75" s="8" t="s">
        <v>92</v>
      </c>
      <c r="G75" s="35">
        <v>35</v>
      </c>
      <c r="H75" s="35"/>
      <c r="I75" s="35"/>
      <c r="J75" s="37">
        <v>35</v>
      </c>
      <c r="K75" s="100">
        <f t="shared" si="4"/>
        <v>100</v>
      </c>
      <c r="L75" s="99" t="str">
        <f t="shared" si="6"/>
        <v/>
      </c>
    </row>
    <row r="76" spans="1:12" x14ac:dyDescent="0.25">
      <c r="A76" s="34"/>
      <c r="B76" s="7"/>
      <c r="C76" s="21"/>
      <c r="D76" s="8"/>
      <c r="E76" s="8">
        <v>3295</v>
      </c>
      <c r="F76" s="8" t="s">
        <v>93</v>
      </c>
      <c r="G76" s="35">
        <v>2533.48</v>
      </c>
      <c r="H76" s="35"/>
      <c r="I76" s="35"/>
      <c r="J76" s="37">
        <v>2184.34</v>
      </c>
      <c r="K76" s="100">
        <f t="shared" si="4"/>
        <v>86.218955744667412</v>
      </c>
      <c r="L76" s="99" t="str">
        <f t="shared" si="6"/>
        <v/>
      </c>
    </row>
    <row r="77" spans="1:12" x14ac:dyDescent="0.25">
      <c r="A77" s="34"/>
      <c r="B77" s="7"/>
      <c r="C77" s="21"/>
      <c r="D77" s="8"/>
      <c r="E77" s="8">
        <v>3296</v>
      </c>
      <c r="F77" s="8" t="s">
        <v>94</v>
      </c>
      <c r="G77" s="35">
        <v>0</v>
      </c>
      <c r="H77" s="35"/>
      <c r="I77" s="35"/>
      <c r="J77" s="37">
        <v>0</v>
      </c>
      <c r="K77" s="100" t="str">
        <f t="shared" si="4"/>
        <v/>
      </c>
      <c r="L77" s="99" t="str">
        <f t="shared" si="6"/>
        <v/>
      </c>
    </row>
    <row r="78" spans="1:12" x14ac:dyDescent="0.25">
      <c r="A78" s="34"/>
      <c r="B78" s="7"/>
      <c r="C78" s="21"/>
      <c r="D78" s="8"/>
      <c r="E78" s="8">
        <v>3299</v>
      </c>
      <c r="F78" s="8" t="s">
        <v>95</v>
      </c>
      <c r="G78" s="35">
        <v>936.13</v>
      </c>
      <c r="H78" s="35"/>
      <c r="I78" s="35"/>
      <c r="J78" s="37">
        <v>2974.14</v>
      </c>
      <c r="K78" s="100">
        <f t="shared" si="4"/>
        <v>317.70587418414107</v>
      </c>
      <c r="L78" s="99" t="str">
        <f t="shared" si="6"/>
        <v/>
      </c>
    </row>
    <row r="79" spans="1:12" x14ac:dyDescent="0.25">
      <c r="A79" s="34"/>
      <c r="B79" s="52"/>
      <c r="C79" s="54">
        <v>34</v>
      </c>
      <c r="D79" s="53"/>
      <c r="E79" s="53"/>
      <c r="F79" s="53" t="s">
        <v>75</v>
      </c>
      <c r="G79" s="78">
        <f>G80</f>
        <v>1916.6000000000001</v>
      </c>
      <c r="H79" s="78">
        <v>3480.01</v>
      </c>
      <c r="I79" s="65"/>
      <c r="J79" s="73">
        <f>J83+J81</f>
        <v>546.53</v>
      </c>
      <c r="K79" s="100">
        <f t="shared" si="4"/>
        <v>28.515600542627567</v>
      </c>
      <c r="L79" s="99">
        <f t="shared" si="6"/>
        <v>15.704839928620892</v>
      </c>
    </row>
    <row r="80" spans="1:12" x14ac:dyDescent="0.25">
      <c r="A80" s="34"/>
      <c r="B80" s="46"/>
      <c r="C80" s="47"/>
      <c r="D80" s="48">
        <v>343</v>
      </c>
      <c r="E80" s="48"/>
      <c r="F80" s="48" t="s">
        <v>98</v>
      </c>
      <c r="G80" s="69">
        <f>G81+G83</f>
        <v>1916.6000000000001</v>
      </c>
      <c r="H80" s="69"/>
      <c r="I80" s="69"/>
      <c r="J80" s="70">
        <v>546.53</v>
      </c>
      <c r="K80" s="100">
        <f t="shared" si="4"/>
        <v>28.515600542627567</v>
      </c>
      <c r="L80" s="99" t="str">
        <f t="shared" si="6"/>
        <v/>
      </c>
    </row>
    <row r="81" spans="1:12" x14ac:dyDescent="0.25">
      <c r="A81" s="34"/>
      <c r="B81" s="7"/>
      <c r="C81" s="21"/>
      <c r="D81" s="8"/>
      <c r="E81" s="8">
        <v>3431</v>
      </c>
      <c r="F81" s="8" t="s">
        <v>99</v>
      </c>
      <c r="G81" s="35">
        <v>884.71</v>
      </c>
      <c r="H81" s="35"/>
      <c r="I81" s="35"/>
      <c r="J81" s="37">
        <v>546.53</v>
      </c>
      <c r="K81" s="100">
        <f t="shared" si="4"/>
        <v>61.775044929977049</v>
      </c>
      <c r="L81" s="99" t="str">
        <f t="shared" si="6"/>
        <v/>
      </c>
    </row>
    <row r="82" spans="1:12" x14ac:dyDescent="0.25">
      <c r="B82" s="7"/>
      <c r="C82" s="21"/>
      <c r="D82" s="8"/>
      <c r="E82" s="8">
        <v>3432</v>
      </c>
      <c r="F82" s="8" t="s">
        <v>100</v>
      </c>
      <c r="G82" s="35">
        <v>0</v>
      </c>
      <c r="H82" s="35"/>
      <c r="I82" s="35"/>
      <c r="J82" s="37">
        <v>0</v>
      </c>
      <c r="K82" s="100" t="str">
        <f t="shared" si="4"/>
        <v/>
      </c>
      <c r="L82" s="99" t="str">
        <f t="shared" si="6"/>
        <v/>
      </c>
    </row>
    <row r="83" spans="1:12" x14ac:dyDescent="0.25">
      <c r="A83" s="34"/>
      <c r="B83" s="7"/>
      <c r="C83" s="21"/>
      <c r="D83" s="8"/>
      <c r="E83" s="8">
        <v>3433</v>
      </c>
      <c r="F83" s="8" t="s">
        <v>101</v>
      </c>
      <c r="G83" s="35">
        <v>1031.8900000000001</v>
      </c>
      <c r="H83" s="35"/>
      <c r="I83" s="35"/>
      <c r="J83" s="37">
        <v>0</v>
      </c>
      <c r="K83" s="100">
        <f t="shared" si="4"/>
        <v>0</v>
      </c>
      <c r="L83" s="99" t="str">
        <f t="shared" si="6"/>
        <v/>
      </c>
    </row>
    <row r="84" spans="1:12" x14ac:dyDescent="0.25">
      <c r="A84" s="34"/>
      <c r="B84" s="7"/>
      <c r="C84" s="21"/>
      <c r="D84" s="8"/>
      <c r="E84" s="8">
        <v>3434</v>
      </c>
      <c r="F84" s="8" t="s">
        <v>102</v>
      </c>
      <c r="G84" s="35">
        <v>0</v>
      </c>
      <c r="H84" s="35"/>
      <c r="I84" s="35"/>
      <c r="J84" s="37">
        <v>0</v>
      </c>
      <c r="K84" s="100" t="str">
        <f t="shared" si="4"/>
        <v/>
      </c>
      <c r="L84" s="99" t="str">
        <f t="shared" si="6"/>
        <v/>
      </c>
    </row>
    <row r="85" spans="1:12" x14ac:dyDescent="0.25">
      <c r="A85" s="34"/>
      <c r="B85" s="52"/>
      <c r="C85" s="54">
        <v>37</v>
      </c>
      <c r="D85" s="53"/>
      <c r="E85" s="53"/>
      <c r="F85" s="53" t="s">
        <v>103</v>
      </c>
      <c r="G85" s="65">
        <f>G86</f>
        <v>0</v>
      </c>
      <c r="H85" s="65">
        <v>0</v>
      </c>
      <c r="I85" s="65"/>
      <c r="J85" s="73">
        <f>J86</f>
        <v>2861.69</v>
      </c>
      <c r="K85" s="100" t="str">
        <f t="shared" si="4"/>
        <v/>
      </c>
      <c r="L85" s="99" t="str">
        <f t="shared" si="6"/>
        <v/>
      </c>
    </row>
    <row r="86" spans="1:12" x14ac:dyDescent="0.25">
      <c r="A86" s="34"/>
      <c r="B86" s="46"/>
      <c r="C86" s="47"/>
      <c r="D86" s="48">
        <v>372</v>
      </c>
      <c r="E86" s="48"/>
      <c r="F86" s="48" t="s">
        <v>104</v>
      </c>
      <c r="G86" s="69">
        <f>SUM(G87:G87)</f>
        <v>0</v>
      </c>
      <c r="H86" s="69"/>
      <c r="I86" s="69"/>
      <c r="J86" s="70">
        <f>SUM(J87:J87)</f>
        <v>2861.69</v>
      </c>
      <c r="K86" s="100" t="str">
        <f t="shared" si="4"/>
        <v/>
      </c>
      <c r="L86" s="99" t="str">
        <f t="shared" si="6"/>
        <v/>
      </c>
    </row>
    <row r="87" spans="1:12" x14ac:dyDescent="0.25">
      <c r="A87" s="34"/>
      <c r="B87" s="7"/>
      <c r="C87" s="21"/>
      <c r="D87" s="8"/>
      <c r="E87" s="8">
        <v>3722</v>
      </c>
      <c r="F87" s="8" t="s">
        <v>105</v>
      </c>
      <c r="G87" s="35">
        <v>0</v>
      </c>
      <c r="H87" s="35"/>
      <c r="I87" s="35"/>
      <c r="J87" s="37">
        <v>2861.69</v>
      </c>
      <c r="K87" s="100" t="str">
        <f t="shared" si="4"/>
        <v/>
      </c>
      <c r="L87" s="99" t="str">
        <f t="shared" si="6"/>
        <v/>
      </c>
    </row>
    <row r="88" spans="1:12" x14ac:dyDescent="0.25">
      <c r="A88" s="34"/>
      <c r="B88" s="52"/>
      <c r="C88" s="54">
        <v>38</v>
      </c>
      <c r="D88" s="53"/>
      <c r="E88" s="53"/>
      <c r="F88" s="53" t="s">
        <v>106</v>
      </c>
      <c r="G88" s="78">
        <f>G89</f>
        <v>1732.5</v>
      </c>
      <c r="H88" s="78">
        <v>1800</v>
      </c>
      <c r="I88" s="65"/>
      <c r="J88" s="66">
        <f>J89</f>
        <v>1797.98</v>
      </c>
      <c r="K88" s="100">
        <f t="shared" si="4"/>
        <v>103.77950937950938</v>
      </c>
      <c r="L88" s="99">
        <f t="shared" si="6"/>
        <v>99.887777777777771</v>
      </c>
    </row>
    <row r="89" spans="1:12" x14ac:dyDescent="0.25">
      <c r="A89" s="34"/>
      <c r="B89" s="46"/>
      <c r="C89" s="47"/>
      <c r="D89" s="48">
        <v>381</v>
      </c>
      <c r="E89" s="48"/>
      <c r="F89" s="48" t="s">
        <v>40</v>
      </c>
      <c r="G89" s="69">
        <f>G90</f>
        <v>1732.5</v>
      </c>
      <c r="H89" s="69"/>
      <c r="I89" s="69"/>
      <c r="J89" s="70">
        <f>J90</f>
        <v>1797.98</v>
      </c>
      <c r="K89" s="100">
        <f t="shared" si="4"/>
        <v>103.77950937950938</v>
      </c>
      <c r="L89" s="99" t="str">
        <f t="shared" si="6"/>
        <v/>
      </c>
    </row>
    <row r="90" spans="1:12" x14ac:dyDescent="0.25">
      <c r="A90" s="34"/>
      <c r="B90" s="7"/>
      <c r="C90" s="21"/>
      <c r="D90" s="8"/>
      <c r="E90" s="8">
        <v>3812</v>
      </c>
      <c r="F90" s="8" t="s">
        <v>107</v>
      </c>
      <c r="G90" s="35">
        <v>1732.5</v>
      </c>
      <c r="H90" s="35"/>
      <c r="I90" s="35"/>
      <c r="J90" s="37">
        <v>1797.98</v>
      </c>
      <c r="K90" s="100">
        <f t="shared" si="4"/>
        <v>103.77950937950938</v>
      </c>
      <c r="L90" s="99" t="str">
        <f t="shared" si="6"/>
        <v/>
      </c>
    </row>
    <row r="91" spans="1:12" x14ac:dyDescent="0.25">
      <c r="A91" s="34"/>
      <c r="B91" s="56">
        <v>4</v>
      </c>
      <c r="C91" s="57"/>
      <c r="D91" s="57"/>
      <c r="E91" s="57"/>
      <c r="F91" s="58" t="s">
        <v>5</v>
      </c>
      <c r="G91" s="79">
        <f>G96+G98</f>
        <v>0</v>
      </c>
      <c r="H91" s="79">
        <v>3000</v>
      </c>
      <c r="I91" s="64"/>
      <c r="J91" s="62">
        <v>796.61</v>
      </c>
      <c r="K91" s="100"/>
      <c r="L91" s="99">
        <f t="shared" si="6"/>
        <v>26.553666666666668</v>
      </c>
    </row>
    <row r="92" spans="1:12" x14ac:dyDescent="0.25">
      <c r="A92" s="34"/>
      <c r="B92" s="51"/>
      <c r="C92" s="50">
        <v>45</v>
      </c>
      <c r="D92" s="51"/>
      <c r="E92" s="51"/>
      <c r="F92" s="46" t="s">
        <v>120</v>
      </c>
      <c r="G92" s="78">
        <v>0</v>
      </c>
      <c r="H92" s="65">
        <v>0</v>
      </c>
      <c r="I92" s="71"/>
      <c r="J92" s="73">
        <f>J93+J97</f>
        <v>0</v>
      </c>
      <c r="K92" s="100" t="str">
        <f t="shared" si="4"/>
        <v/>
      </c>
      <c r="L92" s="99" t="str">
        <f t="shared" si="6"/>
        <v/>
      </c>
    </row>
    <row r="93" spans="1:12" x14ac:dyDescent="0.25">
      <c r="A93" s="34"/>
      <c r="B93" s="49"/>
      <c r="C93" s="49"/>
      <c r="D93" s="46">
        <v>451</v>
      </c>
      <c r="E93" s="46"/>
      <c r="F93" s="46" t="s">
        <v>120</v>
      </c>
      <c r="G93" s="69"/>
      <c r="H93" s="69"/>
      <c r="I93" s="72"/>
      <c r="J93" s="70"/>
      <c r="K93" s="100" t="str">
        <f t="shared" si="4"/>
        <v/>
      </c>
      <c r="L93" s="99" t="str">
        <f t="shared" si="6"/>
        <v/>
      </c>
    </row>
    <row r="94" spans="1:12" x14ac:dyDescent="0.25">
      <c r="A94" s="34"/>
      <c r="B94" s="9"/>
      <c r="C94" s="9"/>
      <c r="D94" s="7"/>
      <c r="E94" s="7">
        <v>4511</v>
      </c>
      <c r="F94" s="7" t="s">
        <v>121</v>
      </c>
      <c r="G94" s="35">
        <v>0</v>
      </c>
      <c r="H94" s="35"/>
      <c r="I94" s="36"/>
      <c r="J94" s="37">
        <v>0</v>
      </c>
      <c r="K94" s="100" t="str">
        <f t="shared" si="4"/>
        <v/>
      </c>
      <c r="L94" s="99" t="str">
        <f t="shared" si="6"/>
        <v/>
      </c>
    </row>
    <row r="95" spans="1:12" x14ac:dyDescent="0.25">
      <c r="A95" s="34"/>
      <c r="B95" s="49"/>
      <c r="C95" s="49">
        <v>42</v>
      </c>
      <c r="D95" s="46">
        <v>424</v>
      </c>
      <c r="E95" s="46"/>
      <c r="F95" s="46" t="s">
        <v>65</v>
      </c>
      <c r="G95" s="69"/>
      <c r="H95" s="84"/>
      <c r="I95" s="72"/>
      <c r="J95" s="70">
        <v>796.61</v>
      </c>
      <c r="K95" s="100" t="str">
        <f t="shared" si="4"/>
        <v/>
      </c>
      <c r="L95" s="99" t="str">
        <f t="shared" si="6"/>
        <v/>
      </c>
    </row>
    <row r="96" spans="1:12" x14ac:dyDescent="0.25">
      <c r="A96" s="34"/>
      <c r="B96" s="9"/>
      <c r="C96" s="9"/>
      <c r="D96" s="7"/>
      <c r="E96" s="7">
        <v>4241</v>
      </c>
      <c r="F96" s="7" t="s">
        <v>63</v>
      </c>
      <c r="G96" s="35">
        <v>0</v>
      </c>
      <c r="H96" s="35"/>
      <c r="I96" s="36"/>
      <c r="J96" s="37">
        <v>796.61</v>
      </c>
      <c r="K96" s="100" t="str">
        <f t="shared" si="4"/>
        <v/>
      </c>
      <c r="L96" s="99" t="str">
        <f t="shared" si="6"/>
        <v/>
      </c>
    </row>
    <row r="97" spans="1:12" x14ac:dyDescent="0.25">
      <c r="A97" s="34"/>
      <c r="B97" s="49"/>
      <c r="C97" s="49"/>
      <c r="D97" s="46">
        <v>422</v>
      </c>
      <c r="E97" s="46"/>
      <c r="F97" s="46" t="s">
        <v>125</v>
      </c>
      <c r="G97" s="69"/>
      <c r="H97" s="84">
        <v>3000</v>
      </c>
      <c r="I97" s="72"/>
      <c r="J97" s="70">
        <v>0</v>
      </c>
      <c r="K97" s="100" t="str">
        <f t="shared" si="4"/>
        <v/>
      </c>
      <c r="L97" s="99">
        <f t="shared" si="6"/>
        <v>0</v>
      </c>
    </row>
    <row r="98" spans="1:12" x14ac:dyDescent="0.25">
      <c r="A98" s="34"/>
      <c r="B98" s="9"/>
      <c r="C98" s="9"/>
      <c r="D98" s="7"/>
      <c r="E98" s="7">
        <v>4225</v>
      </c>
      <c r="F98" s="7" t="s">
        <v>125</v>
      </c>
      <c r="G98" s="35">
        <v>0</v>
      </c>
      <c r="H98" s="35"/>
      <c r="I98" s="36"/>
      <c r="J98" s="37">
        <v>0</v>
      </c>
      <c r="K98" s="96" t="str">
        <f t="shared" si="4"/>
        <v/>
      </c>
      <c r="L98" s="99" t="str">
        <f t="shared" si="6"/>
        <v/>
      </c>
    </row>
  </sheetData>
  <mergeCells count="8">
    <mergeCell ref="C1:E1"/>
    <mergeCell ref="B5:L5"/>
    <mergeCell ref="B3:L3"/>
    <mergeCell ref="B36:F36"/>
    <mergeCell ref="B37:F37"/>
    <mergeCell ref="B9:F9"/>
    <mergeCell ref="B10:F10"/>
    <mergeCell ref="B7:L7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7"/>
  <sheetViews>
    <sheetView workbookViewId="0">
      <selection activeCell="F8" sqref="F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x14ac:dyDescent="0.25">
      <c r="B1" t="s">
        <v>126</v>
      </c>
    </row>
    <row r="2" spans="2:8" ht="18" x14ac:dyDescent="0.25">
      <c r="B2" s="16"/>
      <c r="C2" s="16"/>
      <c r="D2" s="16"/>
      <c r="E2" s="16"/>
      <c r="F2" s="3"/>
      <c r="G2" s="3"/>
      <c r="H2" s="3"/>
    </row>
    <row r="3" spans="2:8" ht="15.75" customHeight="1" x14ac:dyDescent="0.25">
      <c r="B3" s="180" t="s">
        <v>20</v>
      </c>
      <c r="C3" s="180"/>
      <c r="D3" s="180"/>
      <c r="E3" s="180"/>
      <c r="F3" s="180"/>
      <c r="G3" s="180"/>
      <c r="H3" s="180"/>
    </row>
    <row r="4" spans="2:8" ht="18" x14ac:dyDescent="0.25">
      <c r="B4" s="16"/>
      <c r="C4" s="16"/>
      <c r="D4" s="16"/>
      <c r="E4" s="16"/>
      <c r="F4" s="3"/>
      <c r="G4" s="3"/>
      <c r="H4" s="3"/>
    </row>
    <row r="5" spans="2:8" ht="31.5" customHeight="1" x14ac:dyDescent="0.25">
      <c r="B5" s="32" t="s">
        <v>6</v>
      </c>
      <c r="C5" s="151" t="s">
        <v>135</v>
      </c>
      <c r="D5" s="32" t="s">
        <v>130</v>
      </c>
      <c r="E5" s="32" t="s">
        <v>131</v>
      </c>
      <c r="F5" s="32" t="s">
        <v>136</v>
      </c>
      <c r="G5" s="32" t="s">
        <v>10</v>
      </c>
      <c r="H5" s="32" t="s">
        <v>21</v>
      </c>
    </row>
    <row r="6" spans="2:8" s="25" customFormat="1" ht="11.25" x14ac:dyDescent="0.2">
      <c r="B6" s="33">
        <v>1</v>
      </c>
      <c r="C6" s="33">
        <v>2</v>
      </c>
      <c r="D6" s="33">
        <v>3</v>
      </c>
      <c r="E6" s="33">
        <v>4</v>
      </c>
      <c r="F6" s="33">
        <v>5</v>
      </c>
      <c r="G6" s="33" t="s">
        <v>12</v>
      </c>
      <c r="H6" s="33" t="s">
        <v>134</v>
      </c>
    </row>
    <row r="7" spans="2:8" ht="15.75" customHeight="1" x14ac:dyDescent="0.25">
      <c r="B7" s="59" t="s">
        <v>7</v>
      </c>
      <c r="C7" s="80">
        <f>C8+C13</f>
        <v>742051.70000000007</v>
      </c>
      <c r="D7" s="110">
        <f>D8+D13</f>
        <v>1959167.6</v>
      </c>
      <c r="E7" s="80">
        <v>0</v>
      </c>
      <c r="F7" s="61">
        <f>F8+F13</f>
        <v>867313.88000000012</v>
      </c>
      <c r="G7" s="99">
        <f>IFERROR(F7/C7*100,"")</f>
        <v>116.88051924144909</v>
      </c>
      <c r="H7" s="99">
        <f>IFERROR(F7/D7*100,"")</f>
        <v>44.269509152764677</v>
      </c>
    </row>
    <row r="8" spans="2:8" ht="15.75" customHeight="1" x14ac:dyDescent="0.25">
      <c r="B8" s="82" t="s">
        <v>66</v>
      </c>
      <c r="C8" s="38">
        <f>SUM(C9:C12)</f>
        <v>740319.20000000007</v>
      </c>
      <c r="D8" s="38">
        <f>D9+D10+D11+D12</f>
        <v>1957367.6</v>
      </c>
      <c r="E8" s="38">
        <v>0</v>
      </c>
      <c r="F8" s="111">
        <f>F9+F10+F11+F12</f>
        <v>862654.21000000008</v>
      </c>
      <c r="G8" s="112">
        <f t="shared" ref="G8:G17" si="0">IFERROR(F8/C8*100,"")</f>
        <v>116.52463018654655</v>
      </c>
      <c r="H8" s="112">
        <f t="shared" ref="H8:H17" si="1">IFERROR(F8/D8*100,"")</f>
        <v>44.072161509161596</v>
      </c>
    </row>
    <row r="9" spans="2:8" x14ac:dyDescent="0.25">
      <c r="B9" s="10" t="s">
        <v>69</v>
      </c>
      <c r="C9" s="35">
        <v>673168.04</v>
      </c>
      <c r="D9" s="35">
        <v>1782600</v>
      </c>
      <c r="E9" s="35">
        <v>0</v>
      </c>
      <c r="F9" s="37">
        <v>805318.92</v>
      </c>
      <c r="G9" s="146">
        <f t="shared" si="0"/>
        <v>119.63118748180617</v>
      </c>
      <c r="H9" s="146">
        <f t="shared" si="1"/>
        <v>45.176647593402897</v>
      </c>
    </row>
    <row r="10" spans="2:8" x14ac:dyDescent="0.25">
      <c r="B10" s="28" t="s">
        <v>67</v>
      </c>
      <c r="C10" s="35">
        <v>65234.559999999998</v>
      </c>
      <c r="D10" s="35">
        <v>171287.59</v>
      </c>
      <c r="E10" s="35">
        <v>0</v>
      </c>
      <c r="F10" s="37">
        <v>55992.15</v>
      </c>
      <c r="G10" s="146">
        <f t="shared" si="0"/>
        <v>85.83203443082931</v>
      </c>
      <c r="H10" s="146">
        <f t="shared" si="1"/>
        <v>32.688970637043816</v>
      </c>
    </row>
    <row r="11" spans="2:8" x14ac:dyDescent="0.25">
      <c r="B11" s="28" t="s">
        <v>68</v>
      </c>
      <c r="C11" s="35">
        <v>1916.6</v>
      </c>
      <c r="D11" s="35">
        <v>3480.01</v>
      </c>
      <c r="E11" s="35">
        <v>0</v>
      </c>
      <c r="F11" s="37">
        <v>546.53</v>
      </c>
      <c r="G11" s="146">
        <f t="shared" si="0"/>
        <v>28.515600542627567</v>
      </c>
      <c r="H11" s="146">
        <f t="shared" si="1"/>
        <v>15.704839928620892</v>
      </c>
    </row>
    <row r="12" spans="2:8" x14ac:dyDescent="0.25">
      <c r="B12" s="28" t="s">
        <v>142</v>
      </c>
      <c r="C12" s="35"/>
      <c r="D12" s="35"/>
      <c r="E12" s="35">
        <v>0</v>
      </c>
      <c r="F12" s="37">
        <v>796.61</v>
      </c>
      <c r="G12" s="146" t="str">
        <f t="shared" si="0"/>
        <v/>
      </c>
      <c r="H12" s="146" t="str">
        <f t="shared" si="1"/>
        <v/>
      </c>
    </row>
    <row r="13" spans="2:8" x14ac:dyDescent="0.25">
      <c r="B13" s="82" t="s">
        <v>70</v>
      </c>
      <c r="C13" s="113">
        <f>SUM(C14:C17)</f>
        <v>1732.5</v>
      </c>
      <c r="D13" s="38">
        <f>SUM(D14:D17)</f>
        <v>1800</v>
      </c>
      <c r="E13" s="41">
        <v>0</v>
      </c>
      <c r="F13" s="111">
        <f>SUM(F14:F17)</f>
        <v>4659.67</v>
      </c>
      <c r="G13" s="112">
        <f t="shared" si="0"/>
        <v>268.95642135642134</v>
      </c>
      <c r="H13" s="112">
        <f t="shared" si="1"/>
        <v>258.8705555555556</v>
      </c>
    </row>
    <row r="14" spans="2:8" x14ac:dyDescent="0.25">
      <c r="B14" s="27" t="s">
        <v>67</v>
      </c>
      <c r="C14" s="35">
        <v>0</v>
      </c>
      <c r="D14" s="35">
        <v>0</v>
      </c>
      <c r="E14" s="36">
        <v>0</v>
      </c>
      <c r="F14" s="37">
        <v>0</v>
      </c>
      <c r="G14" s="146" t="str">
        <f t="shared" si="0"/>
        <v/>
      </c>
      <c r="H14" s="146" t="str">
        <f t="shared" si="1"/>
        <v/>
      </c>
    </row>
    <row r="15" spans="2:8" x14ac:dyDescent="0.25">
      <c r="B15" s="27" t="s">
        <v>71</v>
      </c>
      <c r="C15" s="35">
        <v>0</v>
      </c>
      <c r="D15" s="35">
        <v>0</v>
      </c>
      <c r="E15" s="36">
        <v>0</v>
      </c>
      <c r="F15" s="37">
        <v>2861.69</v>
      </c>
      <c r="G15" s="146" t="str">
        <f t="shared" si="0"/>
        <v/>
      </c>
      <c r="H15" s="146" t="str">
        <f t="shared" si="1"/>
        <v/>
      </c>
    </row>
    <row r="16" spans="2:8" x14ac:dyDescent="0.25">
      <c r="B16" s="27" t="s">
        <v>72</v>
      </c>
      <c r="C16" s="35">
        <v>1732.5</v>
      </c>
      <c r="D16" s="35">
        <v>1800</v>
      </c>
      <c r="E16" s="36">
        <v>0</v>
      </c>
      <c r="F16" s="37">
        <v>1797.98</v>
      </c>
      <c r="G16" s="146">
        <f t="shared" si="0"/>
        <v>103.77950937950938</v>
      </c>
      <c r="H16" s="146">
        <f t="shared" si="1"/>
        <v>99.887777777777771</v>
      </c>
    </row>
    <row r="17" spans="2:8" ht="19.5" customHeight="1" x14ac:dyDescent="0.25">
      <c r="B17" s="27" t="s">
        <v>112</v>
      </c>
      <c r="C17" s="35">
        <v>0</v>
      </c>
      <c r="D17" s="35">
        <v>0</v>
      </c>
      <c r="E17" s="36">
        <v>0</v>
      </c>
      <c r="F17" s="37">
        <v>0</v>
      </c>
      <c r="G17" s="146" t="str">
        <f t="shared" si="0"/>
        <v/>
      </c>
      <c r="H17" s="146" t="str">
        <f t="shared" si="1"/>
        <v/>
      </c>
    </row>
  </sheetData>
  <mergeCells count="1">
    <mergeCell ref="B3:H3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797F4-9CD8-4033-9D10-93D7C43E6633}">
  <sheetPr>
    <pageSetUpPr fitToPage="1"/>
  </sheetPr>
  <dimension ref="A1:L112"/>
  <sheetViews>
    <sheetView topLeftCell="B1" zoomScaleNormal="100" workbookViewId="0">
      <selection activeCell="J50" sqref="J50"/>
    </sheetView>
  </sheetViews>
  <sheetFormatPr defaultColWidth="8.85546875" defaultRowHeight="15" x14ac:dyDescent="0.25"/>
  <cols>
    <col min="1" max="1" width="8.85546875" style="101"/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5.7109375" customWidth="1"/>
    <col min="7" max="10" width="25.28515625" customWidth="1"/>
    <col min="11" max="12" width="15.7109375" customWidth="1"/>
    <col min="13" max="16384" width="8.85546875" style="101"/>
  </cols>
  <sheetData>
    <row r="1" spans="1:12" x14ac:dyDescent="0.25">
      <c r="C1" t="s">
        <v>127</v>
      </c>
    </row>
    <row r="2" spans="1:12" ht="18" x14ac:dyDescent="0.25">
      <c r="B2" s="16"/>
      <c r="C2" s="16"/>
      <c r="D2" s="16"/>
      <c r="E2" s="16"/>
      <c r="F2" s="16"/>
      <c r="G2" s="16"/>
      <c r="H2" s="16"/>
      <c r="I2" s="16"/>
      <c r="J2" s="3"/>
      <c r="K2" s="3"/>
    </row>
    <row r="3" spans="1:12" ht="15.75" customHeight="1" x14ac:dyDescent="0.25">
      <c r="B3" s="180" t="s">
        <v>111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ht="18" x14ac:dyDescent="0.25">
      <c r="B4" s="16"/>
      <c r="C4" s="16"/>
      <c r="D4" s="16"/>
      <c r="E4" s="16"/>
      <c r="F4" s="16"/>
      <c r="G4" s="16"/>
      <c r="H4" s="16"/>
      <c r="I4" s="16"/>
      <c r="J4" s="3"/>
      <c r="K4" s="3"/>
    </row>
    <row r="5" spans="1:12" ht="32.25" customHeight="1" x14ac:dyDescent="0.25">
      <c r="B5" s="192" t="s">
        <v>6</v>
      </c>
      <c r="C5" s="193"/>
      <c r="D5" s="193"/>
      <c r="E5" s="193"/>
      <c r="F5" s="194"/>
      <c r="G5" s="32" t="s">
        <v>132</v>
      </c>
      <c r="H5" s="32" t="s">
        <v>130</v>
      </c>
      <c r="I5" s="32" t="s">
        <v>131</v>
      </c>
      <c r="J5" s="32" t="s">
        <v>129</v>
      </c>
      <c r="K5" s="32" t="s">
        <v>10</v>
      </c>
      <c r="L5" s="32" t="s">
        <v>21</v>
      </c>
    </row>
    <row r="6" spans="1:12" s="102" customFormat="1" ht="11.25" x14ac:dyDescent="0.2">
      <c r="B6" s="195">
        <v>1</v>
      </c>
      <c r="C6" s="196"/>
      <c r="D6" s="196"/>
      <c r="E6" s="196"/>
      <c r="F6" s="197"/>
      <c r="G6" s="33">
        <v>2</v>
      </c>
      <c r="H6" s="33">
        <v>3</v>
      </c>
      <c r="I6" s="33">
        <v>4</v>
      </c>
      <c r="J6" s="33">
        <v>5</v>
      </c>
      <c r="K6" s="33" t="s">
        <v>12</v>
      </c>
      <c r="L6" s="33" t="s">
        <v>134</v>
      </c>
    </row>
    <row r="7" spans="1:12" x14ac:dyDescent="0.25">
      <c r="B7" s="59"/>
      <c r="C7" s="59"/>
      <c r="D7" s="59"/>
      <c r="E7" s="59"/>
      <c r="F7" s="59" t="s">
        <v>22</v>
      </c>
      <c r="G7" s="80">
        <f>G8+G11+G15+G18+G23</f>
        <v>740244.62</v>
      </c>
      <c r="H7" s="80">
        <f>H8+H11+H14+H17+H23+H20+R24+H26</f>
        <v>1924806.01</v>
      </c>
      <c r="I7" s="80">
        <v>0</v>
      </c>
      <c r="J7" s="61">
        <f>J8+J11+J14+J17+J20+J23</f>
        <v>856531.03</v>
      </c>
      <c r="K7" s="99">
        <f>J7/G7*100</f>
        <v>115.70918678206672</v>
      </c>
      <c r="L7" s="99">
        <f>J7/H7*100</f>
        <v>44.499602845691449</v>
      </c>
    </row>
    <row r="8" spans="1:12" x14ac:dyDescent="0.25">
      <c r="B8" s="59"/>
      <c r="C8" s="59"/>
      <c r="D8" s="59"/>
      <c r="E8" s="59"/>
      <c r="F8" s="59" t="s">
        <v>74</v>
      </c>
      <c r="G8" s="80">
        <f>G9</f>
        <v>53035.12</v>
      </c>
      <c r="H8" s="63">
        <f>H9</f>
        <v>106841.31</v>
      </c>
      <c r="I8" s="63">
        <v>0</v>
      </c>
      <c r="J8" s="61">
        <f>J9</f>
        <v>44655.21</v>
      </c>
      <c r="K8" s="99">
        <f>J8/G8*100</f>
        <v>84.199319243550306</v>
      </c>
      <c r="L8" s="99"/>
    </row>
    <row r="9" spans="1:12" x14ac:dyDescent="0.25">
      <c r="B9" s="83">
        <v>6</v>
      </c>
      <c r="C9" s="83"/>
      <c r="D9" s="83">
        <v>6</v>
      </c>
      <c r="E9" s="83"/>
      <c r="F9" s="83" t="s">
        <v>2</v>
      </c>
      <c r="G9" s="84">
        <f>G10</f>
        <v>53035.12</v>
      </c>
      <c r="H9" s="84">
        <f>H10</f>
        <v>106841.31</v>
      </c>
      <c r="I9" s="69"/>
      <c r="J9" s="77">
        <v>44655.21</v>
      </c>
      <c r="K9" s="99">
        <f t="shared" ref="K9:K25" si="0">J9/G9*100</f>
        <v>84.199319243550306</v>
      </c>
      <c r="L9" s="99"/>
    </row>
    <row r="10" spans="1:12" x14ac:dyDescent="0.25">
      <c r="B10" s="6"/>
      <c r="C10" s="9">
        <v>67</v>
      </c>
      <c r="D10" s="9"/>
      <c r="E10" s="9">
        <v>67</v>
      </c>
      <c r="F10" s="9" t="s">
        <v>110</v>
      </c>
      <c r="G10" s="86">
        <v>53035.12</v>
      </c>
      <c r="H10" s="159">
        <v>106841.31</v>
      </c>
      <c r="I10" s="86">
        <v>0</v>
      </c>
      <c r="J10" s="88">
        <v>44655.21</v>
      </c>
      <c r="K10" s="99">
        <f t="shared" si="0"/>
        <v>84.199319243550306</v>
      </c>
      <c r="L10" s="99"/>
    </row>
    <row r="11" spans="1:12" x14ac:dyDescent="0.25">
      <c r="B11" s="59"/>
      <c r="C11" s="59"/>
      <c r="D11" s="59"/>
      <c r="E11" s="59"/>
      <c r="F11" s="59" t="s">
        <v>76</v>
      </c>
      <c r="G11" s="80">
        <f>+G12</f>
        <v>0</v>
      </c>
      <c r="H11" s="80">
        <f t="shared" ref="H11" si="1">+H12</f>
        <v>3</v>
      </c>
      <c r="I11" s="80">
        <v>0</v>
      </c>
      <c r="J11" s="80">
        <f t="shared" ref="J11" si="2">+J12</f>
        <v>0.04</v>
      </c>
      <c r="K11" s="99"/>
      <c r="L11" s="99">
        <f t="shared" ref="L11:L25" si="3">J11/H11*100</f>
        <v>1.3333333333333335</v>
      </c>
    </row>
    <row r="12" spans="1:12" x14ac:dyDescent="0.25">
      <c r="A12" s="109"/>
      <c r="B12" s="83">
        <v>6</v>
      </c>
      <c r="C12" s="83"/>
      <c r="D12" s="83">
        <v>6</v>
      </c>
      <c r="E12" s="83"/>
      <c r="F12" s="83" t="s">
        <v>2</v>
      </c>
      <c r="G12" s="84">
        <f>SUM(G13)</f>
        <v>0</v>
      </c>
      <c r="H12" s="84">
        <f t="shared" ref="H12" si="4">SUM(H13)</f>
        <v>3</v>
      </c>
      <c r="I12" s="84">
        <f t="shared" ref="I12" si="5">SUM(I13)</f>
        <v>0</v>
      </c>
      <c r="J12" s="84">
        <f t="shared" ref="J12" si="6">SUM(J13)</f>
        <v>0.04</v>
      </c>
      <c r="K12" s="99"/>
      <c r="L12" s="99">
        <f t="shared" si="3"/>
        <v>1.3333333333333335</v>
      </c>
    </row>
    <row r="13" spans="1:12" x14ac:dyDescent="0.25">
      <c r="A13" s="109"/>
      <c r="B13" s="7"/>
      <c r="C13" s="7">
        <v>64</v>
      </c>
      <c r="D13" s="8"/>
      <c r="E13" s="8">
        <v>64</v>
      </c>
      <c r="F13" s="8" t="s">
        <v>84</v>
      </c>
      <c r="G13" s="86">
        <v>0</v>
      </c>
      <c r="H13" s="86">
        <v>3</v>
      </c>
      <c r="I13" s="86">
        <v>0</v>
      </c>
      <c r="J13" s="88">
        <v>0.04</v>
      </c>
      <c r="K13" s="99"/>
      <c r="L13" s="99">
        <f t="shared" si="3"/>
        <v>1.3333333333333335</v>
      </c>
    </row>
    <row r="14" spans="1:12" x14ac:dyDescent="0.25">
      <c r="B14" s="59"/>
      <c r="C14" s="59"/>
      <c r="D14" s="59"/>
      <c r="E14" s="59"/>
      <c r="F14" s="95" t="s">
        <v>79</v>
      </c>
      <c r="G14" s="80">
        <v>75.2</v>
      </c>
      <c r="H14" s="80">
        <f t="shared" ref="H14" si="7">+H15</f>
        <v>12000</v>
      </c>
      <c r="I14" s="80">
        <f t="shared" ref="I14" si="8">+I15</f>
        <v>0</v>
      </c>
      <c r="J14" s="80">
        <f t="shared" ref="J14" si="9">+J15</f>
        <v>2169.12</v>
      </c>
      <c r="K14" s="99">
        <f t="shared" si="0"/>
        <v>2884.4680851063827</v>
      </c>
      <c r="L14" s="99">
        <f t="shared" si="3"/>
        <v>18.076000000000001</v>
      </c>
    </row>
    <row r="15" spans="1:12" x14ac:dyDescent="0.25">
      <c r="B15" s="83">
        <v>6</v>
      </c>
      <c r="C15" s="83"/>
      <c r="D15" s="83">
        <v>6</v>
      </c>
      <c r="E15" s="83"/>
      <c r="F15" s="83" t="s">
        <v>2</v>
      </c>
      <c r="G15" s="84">
        <f>SUM(G16)</f>
        <v>75.2</v>
      </c>
      <c r="H15" s="84">
        <v>12000</v>
      </c>
      <c r="I15" s="84">
        <v>0</v>
      </c>
      <c r="J15" s="84">
        <f t="shared" ref="J15" si="10">SUM(J16)</f>
        <v>2169.12</v>
      </c>
      <c r="K15" s="99">
        <f t="shared" si="0"/>
        <v>2884.4680851063827</v>
      </c>
      <c r="L15" s="99">
        <f t="shared" si="3"/>
        <v>18.076000000000001</v>
      </c>
    </row>
    <row r="16" spans="1:12" ht="25.5" x14ac:dyDescent="0.25">
      <c r="B16" s="7"/>
      <c r="C16" s="7">
        <v>65</v>
      </c>
      <c r="D16" s="8"/>
      <c r="E16" s="8">
        <v>65</v>
      </c>
      <c r="F16" s="26" t="s">
        <v>85</v>
      </c>
      <c r="G16" s="86">
        <v>75.2</v>
      </c>
      <c r="H16" s="86">
        <v>12000</v>
      </c>
      <c r="I16" s="86">
        <v>0</v>
      </c>
      <c r="J16" s="120">
        <v>2169.12</v>
      </c>
      <c r="K16" s="99">
        <f t="shared" si="0"/>
        <v>2884.4680851063827</v>
      </c>
      <c r="L16" s="99">
        <f t="shared" si="3"/>
        <v>18.076000000000001</v>
      </c>
    </row>
    <row r="17" spans="2:12" x14ac:dyDescent="0.25">
      <c r="B17" s="59"/>
      <c r="C17" s="59"/>
      <c r="D17" s="59"/>
      <c r="E17" s="59"/>
      <c r="F17" s="59" t="s">
        <v>81</v>
      </c>
      <c r="G17" s="80">
        <f>+G18</f>
        <v>685854.3</v>
      </c>
      <c r="H17" s="80">
        <f t="shared" ref="H17" si="11">+H18</f>
        <v>1796961.7</v>
      </c>
      <c r="I17" s="80">
        <f t="shared" ref="I17" si="12">+I18</f>
        <v>0</v>
      </c>
      <c r="J17" s="80">
        <f t="shared" ref="J17" si="13">+J18</f>
        <v>807706.66</v>
      </c>
      <c r="K17" s="99">
        <f t="shared" si="0"/>
        <v>117.76650813445362</v>
      </c>
      <c r="L17" s="99">
        <f t="shared" si="3"/>
        <v>44.948462730173937</v>
      </c>
    </row>
    <row r="18" spans="2:12" x14ac:dyDescent="0.25">
      <c r="B18" s="83">
        <v>6</v>
      </c>
      <c r="C18" s="83"/>
      <c r="D18" s="83">
        <v>6</v>
      </c>
      <c r="E18" s="83"/>
      <c r="F18" s="83" t="s">
        <v>2</v>
      </c>
      <c r="G18" s="84">
        <f>SUM(G19:G19)</f>
        <v>685854.3</v>
      </c>
      <c r="H18" s="84">
        <f>SUM(H19:H19)</f>
        <v>1796961.7</v>
      </c>
      <c r="I18" s="84">
        <f>SUM(I19:I19)</f>
        <v>0</v>
      </c>
      <c r="J18" s="84">
        <f>SUM(J19:J19)</f>
        <v>807706.66</v>
      </c>
      <c r="K18" s="99">
        <f t="shared" si="0"/>
        <v>117.76650813445362</v>
      </c>
      <c r="L18" s="99">
        <f t="shared" si="3"/>
        <v>44.948462730173937</v>
      </c>
    </row>
    <row r="19" spans="2:12" ht="25.5" x14ac:dyDescent="0.25">
      <c r="B19" s="6"/>
      <c r="C19" s="9">
        <v>63</v>
      </c>
      <c r="D19" s="9"/>
      <c r="E19" s="9">
        <v>63</v>
      </c>
      <c r="F19" s="9" t="s">
        <v>86</v>
      </c>
      <c r="G19" s="86">
        <v>685854.3</v>
      </c>
      <c r="H19" s="86">
        <v>1796961.7</v>
      </c>
      <c r="I19" s="86">
        <v>0</v>
      </c>
      <c r="J19" s="88">
        <v>807706.66</v>
      </c>
      <c r="K19" s="99">
        <f t="shared" si="0"/>
        <v>117.76650813445362</v>
      </c>
      <c r="L19" s="99">
        <f t="shared" si="3"/>
        <v>44.948462730173937</v>
      </c>
    </row>
    <row r="20" spans="2:12" x14ac:dyDescent="0.25">
      <c r="B20" s="59"/>
      <c r="C20" s="59"/>
      <c r="D20" s="59"/>
      <c r="E20" s="59"/>
      <c r="F20" s="59" t="s">
        <v>113</v>
      </c>
      <c r="G20" s="80">
        <f>+G21</f>
        <v>0</v>
      </c>
      <c r="H20" s="80">
        <f t="shared" ref="H20:J20" si="14">+H21</f>
        <v>0</v>
      </c>
      <c r="I20" s="80">
        <f t="shared" si="14"/>
        <v>0</v>
      </c>
      <c r="J20" s="80">
        <f t="shared" si="14"/>
        <v>0</v>
      </c>
      <c r="K20" s="99"/>
      <c r="L20" s="99"/>
    </row>
    <row r="21" spans="2:12" x14ac:dyDescent="0.25">
      <c r="B21" s="83">
        <v>6</v>
      </c>
      <c r="C21" s="83"/>
      <c r="D21" s="83">
        <v>6</v>
      </c>
      <c r="E21" s="83"/>
      <c r="F21" s="83" t="s">
        <v>2</v>
      </c>
      <c r="G21" s="84">
        <f>SUM(G22:G22)</f>
        <v>0</v>
      </c>
      <c r="H21" s="84">
        <f>SUM(H22:H22)</f>
        <v>0</v>
      </c>
      <c r="I21" s="84">
        <f>SUM(I22:I22)</f>
        <v>0</v>
      </c>
      <c r="J21" s="84">
        <f>SUM(J22:J22)</f>
        <v>0</v>
      </c>
      <c r="K21" s="99"/>
      <c r="L21" s="99"/>
    </row>
    <row r="22" spans="2:12" ht="25.5" x14ac:dyDescent="0.25">
      <c r="B22" s="6"/>
      <c r="C22" s="9">
        <v>63</v>
      </c>
      <c r="D22" s="9"/>
      <c r="E22" s="9">
        <v>63</v>
      </c>
      <c r="F22" s="9" t="s">
        <v>86</v>
      </c>
      <c r="G22" s="86">
        <v>0</v>
      </c>
      <c r="H22" s="86">
        <v>0</v>
      </c>
      <c r="I22" s="86">
        <v>0</v>
      </c>
      <c r="J22" s="88">
        <v>0</v>
      </c>
      <c r="K22" s="99"/>
      <c r="L22" s="99"/>
    </row>
    <row r="23" spans="2:12" x14ac:dyDescent="0.25">
      <c r="B23" s="59"/>
      <c r="C23" s="59"/>
      <c r="D23" s="59"/>
      <c r="E23" s="59"/>
      <c r="F23" s="59" t="s">
        <v>82</v>
      </c>
      <c r="G23" s="80">
        <f>+G24</f>
        <v>1280</v>
      </c>
      <c r="H23" s="80">
        <f>+H24</f>
        <v>9000</v>
      </c>
      <c r="I23" s="80">
        <f>+I24</f>
        <v>0</v>
      </c>
      <c r="J23" s="80">
        <v>2000</v>
      </c>
      <c r="K23" s="99">
        <f t="shared" si="0"/>
        <v>156.25</v>
      </c>
      <c r="L23" s="99">
        <f t="shared" si="3"/>
        <v>22.222222222222221</v>
      </c>
    </row>
    <row r="24" spans="2:12" x14ac:dyDescent="0.25">
      <c r="B24" s="83">
        <v>6</v>
      </c>
      <c r="C24" s="83"/>
      <c r="D24" s="83">
        <v>6</v>
      </c>
      <c r="E24" s="83"/>
      <c r="F24" s="83" t="s">
        <v>3</v>
      </c>
      <c r="G24" s="84">
        <f>SUM(G25)</f>
        <v>1280</v>
      </c>
      <c r="H24" s="84">
        <f t="shared" ref="H24" si="15">SUM(H25)</f>
        <v>9000</v>
      </c>
      <c r="I24" s="84">
        <f t="shared" ref="I24" si="16">SUM(I25)</f>
        <v>0</v>
      </c>
      <c r="J24" s="84">
        <f t="shared" ref="J24" si="17">SUM(J25)</f>
        <v>2000</v>
      </c>
      <c r="K24" s="99">
        <f t="shared" si="0"/>
        <v>156.25</v>
      </c>
      <c r="L24" s="99">
        <f t="shared" si="3"/>
        <v>22.222222222222221</v>
      </c>
    </row>
    <row r="25" spans="2:12" x14ac:dyDescent="0.25">
      <c r="B25" s="6"/>
      <c r="C25" s="9">
        <v>66</v>
      </c>
      <c r="D25" s="9"/>
      <c r="E25" s="9">
        <v>66</v>
      </c>
      <c r="F25" s="9" t="s">
        <v>109</v>
      </c>
      <c r="G25" s="86">
        <v>1280</v>
      </c>
      <c r="H25" s="86">
        <v>9000</v>
      </c>
      <c r="I25" s="86">
        <v>0</v>
      </c>
      <c r="J25" s="88">
        <v>2000</v>
      </c>
      <c r="K25" s="99">
        <f t="shared" si="0"/>
        <v>156.25</v>
      </c>
      <c r="L25" s="99">
        <f t="shared" si="3"/>
        <v>22.222222222222221</v>
      </c>
    </row>
    <row r="26" spans="2:12" x14ac:dyDescent="0.25">
      <c r="B26" s="123">
        <v>7</v>
      </c>
      <c r="C26" s="124">
        <v>72</v>
      </c>
      <c r="D26" s="124"/>
      <c r="E26" s="125"/>
      <c r="F26" s="129" t="s">
        <v>114</v>
      </c>
      <c r="G26" s="126">
        <v>0</v>
      </c>
      <c r="H26" s="127">
        <v>0</v>
      </c>
      <c r="I26" s="126">
        <v>0</v>
      </c>
      <c r="J26" s="128">
        <v>0</v>
      </c>
      <c r="K26" s="99">
        <v>0</v>
      </c>
      <c r="L26" s="99"/>
    </row>
    <row r="27" spans="2:12" ht="15.75" customHeight="1" x14ac:dyDescent="0.25">
      <c r="K27" s="106"/>
      <c r="L27" s="106"/>
    </row>
    <row r="28" spans="2:12" ht="15.75" customHeight="1" x14ac:dyDescent="0.25">
      <c r="B28" s="16"/>
      <c r="C28" s="16"/>
      <c r="D28" s="16"/>
      <c r="E28" s="16"/>
      <c r="F28" s="16"/>
      <c r="G28" s="16"/>
      <c r="H28" s="16"/>
      <c r="I28" s="16"/>
      <c r="J28" s="3"/>
      <c r="K28" s="107"/>
      <c r="L28" s="107"/>
    </row>
    <row r="29" spans="2:12" ht="33" customHeight="1" x14ac:dyDescent="0.25">
      <c r="B29" s="192" t="s">
        <v>6</v>
      </c>
      <c r="C29" s="193"/>
      <c r="D29" s="193"/>
      <c r="E29" s="193"/>
      <c r="F29" s="194"/>
      <c r="G29" s="32" t="s">
        <v>132</v>
      </c>
      <c r="H29" s="32" t="s">
        <v>130</v>
      </c>
      <c r="I29" s="32" t="s">
        <v>141</v>
      </c>
      <c r="J29" s="32" t="s">
        <v>129</v>
      </c>
      <c r="K29" s="104" t="s">
        <v>10</v>
      </c>
      <c r="L29" s="104" t="s">
        <v>21</v>
      </c>
    </row>
    <row r="30" spans="2:12" s="102" customFormat="1" ht="11.25" x14ac:dyDescent="0.2">
      <c r="B30" s="198">
        <v>1</v>
      </c>
      <c r="C30" s="199"/>
      <c r="D30" s="199"/>
      <c r="E30" s="199"/>
      <c r="F30" s="200"/>
      <c r="G30" s="33">
        <v>2</v>
      </c>
      <c r="H30" s="33">
        <v>3</v>
      </c>
      <c r="I30" s="33">
        <v>4</v>
      </c>
      <c r="J30" s="33">
        <v>5</v>
      </c>
      <c r="K30" s="105" t="s">
        <v>12</v>
      </c>
      <c r="L30" s="105" t="s">
        <v>134</v>
      </c>
    </row>
    <row r="31" spans="2:12" x14ac:dyDescent="0.25">
      <c r="B31" s="59"/>
      <c r="C31" s="59"/>
      <c r="D31" s="59"/>
      <c r="E31" s="59"/>
      <c r="F31" s="59" t="s">
        <v>19</v>
      </c>
      <c r="G31" s="80">
        <f>G49+G54+G63+G75+G81</f>
        <v>742051.7</v>
      </c>
      <c r="H31" s="80">
        <f>H32+H43+H46+H49+H54+H59+H63+H71+H81+H86+H41+H78</f>
        <v>1959167.5999999996</v>
      </c>
      <c r="I31" s="80">
        <v>0</v>
      </c>
      <c r="J31" s="61">
        <f>J49+J54+J59+J63+J71+J81+J86</f>
        <v>867313.87999999989</v>
      </c>
      <c r="K31" s="99">
        <f>J31/G31*100</f>
        <v>116.88051924144906</v>
      </c>
      <c r="L31" s="99">
        <f t="shared" ref="L31:L94" si="18">IFERROR(J31/H31*100,"")</f>
        <v>44.269509152764677</v>
      </c>
    </row>
    <row r="32" spans="2:12" x14ac:dyDescent="0.25">
      <c r="B32" s="59"/>
      <c r="C32" s="59"/>
      <c r="D32" s="59"/>
      <c r="E32" s="59"/>
      <c r="F32" s="59" t="s">
        <v>74</v>
      </c>
      <c r="G32" s="80">
        <v>0</v>
      </c>
      <c r="H32" s="80">
        <f>H33+H39</f>
        <v>5318.75</v>
      </c>
      <c r="I32" s="80">
        <v>0</v>
      </c>
      <c r="J32" s="61">
        <v>0</v>
      </c>
      <c r="K32" s="99"/>
      <c r="L32" s="99">
        <f t="shared" si="18"/>
        <v>0</v>
      </c>
    </row>
    <row r="33" spans="1:12" x14ac:dyDescent="0.25">
      <c r="B33" s="83">
        <v>3</v>
      </c>
      <c r="C33" s="83"/>
      <c r="D33" s="83">
        <v>3</v>
      </c>
      <c r="E33" s="83"/>
      <c r="F33" s="83" t="s">
        <v>3</v>
      </c>
      <c r="G33" s="84">
        <f>G34+G35+G36+G37+G38</f>
        <v>0</v>
      </c>
      <c r="H33" s="69">
        <f>H34+H35+H36+H37</f>
        <v>5318.75</v>
      </c>
      <c r="I33" s="69">
        <v>0</v>
      </c>
      <c r="J33" s="77">
        <f>SUM(J34:J37)</f>
        <v>0</v>
      </c>
      <c r="K33" s="99"/>
      <c r="L33" s="118"/>
    </row>
    <row r="34" spans="1:12" x14ac:dyDescent="0.25">
      <c r="B34" s="6"/>
      <c r="C34" s="9">
        <v>31</v>
      </c>
      <c r="D34" s="9"/>
      <c r="E34" s="9">
        <v>31</v>
      </c>
      <c r="F34" s="9" t="s">
        <v>4</v>
      </c>
      <c r="G34" s="86"/>
      <c r="H34" s="86">
        <v>0</v>
      </c>
      <c r="I34" s="86">
        <v>0</v>
      </c>
      <c r="J34" s="88">
        <v>0</v>
      </c>
      <c r="K34" s="99"/>
      <c r="L34" s="108" t="str">
        <f t="shared" si="18"/>
        <v/>
      </c>
    </row>
    <row r="35" spans="1:12" s="103" customFormat="1" x14ac:dyDescent="0.25">
      <c r="B35" s="7"/>
      <c r="C35" s="7">
        <v>32</v>
      </c>
      <c r="D35" s="8"/>
      <c r="E35" s="8">
        <v>32</v>
      </c>
      <c r="F35" s="7" t="s">
        <v>9</v>
      </c>
      <c r="G35" s="86"/>
      <c r="H35" s="86">
        <v>5318.75</v>
      </c>
      <c r="I35" s="86">
        <v>0</v>
      </c>
      <c r="J35" s="88">
        <v>0</v>
      </c>
      <c r="K35" s="99"/>
      <c r="L35" s="108"/>
    </row>
    <row r="36" spans="1:12" x14ac:dyDescent="0.25">
      <c r="B36" s="7"/>
      <c r="C36" s="7">
        <v>34</v>
      </c>
      <c r="D36" s="8"/>
      <c r="E36" s="8">
        <v>34</v>
      </c>
      <c r="F36" s="8" t="s">
        <v>75</v>
      </c>
      <c r="G36" s="86"/>
      <c r="H36" s="86">
        <v>0</v>
      </c>
      <c r="I36" s="86">
        <v>0</v>
      </c>
      <c r="J36" s="88">
        <v>0</v>
      </c>
      <c r="K36" s="99"/>
      <c r="L36" s="108" t="str">
        <f t="shared" si="18"/>
        <v/>
      </c>
    </row>
    <row r="37" spans="1:12" x14ac:dyDescent="0.25">
      <c r="B37" s="7"/>
      <c r="C37" s="7">
        <v>37</v>
      </c>
      <c r="D37" s="8"/>
      <c r="E37" s="8">
        <v>37</v>
      </c>
      <c r="F37" s="8" t="s">
        <v>103</v>
      </c>
      <c r="G37" s="86"/>
      <c r="H37" s="86">
        <v>0</v>
      </c>
      <c r="I37" s="86">
        <v>0</v>
      </c>
      <c r="J37" s="88">
        <v>0</v>
      </c>
      <c r="K37" s="99"/>
      <c r="L37" s="108" t="str">
        <f t="shared" si="18"/>
        <v/>
      </c>
    </row>
    <row r="38" spans="1:12" x14ac:dyDescent="0.25">
      <c r="B38" s="7"/>
      <c r="C38" s="7">
        <v>38</v>
      </c>
      <c r="D38" s="8"/>
      <c r="E38" s="8">
        <v>38</v>
      </c>
      <c r="F38" s="8" t="s">
        <v>108</v>
      </c>
      <c r="G38" s="86"/>
      <c r="H38" s="86">
        <v>0</v>
      </c>
      <c r="I38" s="86"/>
      <c r="J38" s="88"/>
      <c r="K38" s="99"/>
      <c r="L38" s="108"/>
    </row>
    <row r="39" spans="1:12" x14ac:dyDescent="0.25">
      <c r="B39" s="90">
        <v>4</v>
      </c>
      <c r="C39" s="91"/>
      <c r="D39" s="91">
        <v>4</v>
      </c>
      <c r="E39" s="91"/>
      <c r="F39" s="92" t="s">
        <v>5</v>
      </c>
      <c r="G39" s="84">
        <v>0</v>
      </c>
      <c r="H39" s="84">
        <f>H40</f>
        <v>0</v>
      </c>
      <c r="I39" s="69">
        <v>0</v>
      </c>
      <c r="J39" s="77">
        <v>0</v>
      </c>
      <c r="K39" s="99"/>
      <c r="L39" s="118" t="str">
        <f t="shared" si="18"/>
        <v/>
      </c>
    </row>
    <row r="40" spans="1:12" x14ac:dyDescent="0.25">
      <c r="B40" s="9"/>
      <c r="C40" s="9">
        <v>42</v>
      </c>
      <c r="D40" s="9"/>
      <c r="E40" s="9">
        <v>42</v>
      </c>
      <c r="F40" s="20" t="s">
        <v>64</v>
      </c>
      <c r="G40" s="86">
        <v>0</v>
      </c>
      <c r="H40" s="86">
        <v>0</v>
      </c>
      <c r="I40" s="89">
        <v>0</v>
      </c>
      <c r="J40" s="88">
        <v>0</v>
      </c>
      <c r="K40" s="99"/>
      <c r="L40" s="108" t="str">
        <f t="shared" si="18"/>
        <v/>
      </c>
    </row>
    <row r="41" spans="1:12" x14ac:dyDescent="0.25">
      <c r="B41" s="130"/>
      <c r="C41" s="130"/>
      <c r="D41" s="130"/>
      <c r="E41" s="130"/>
      <c r="F41" s="163" t="s">
        <v>139</v>
      </c>
      <c r="G41" s="131"/>
      <c r="H41" s="166">
        <v>850</v>
      </c>
      <c r="I41" s="162"/>
      <c r="J41" s="132"/>
      <c r="K41" s="99"/>
      <c r="L41" s="108"/>
    </row>
    <row r="42" spans="1:12" x14ac:dyDescent="0.25">
      <c r="B42" s="153"/>
      <c r="C42" s="153">
        <v>32</v>
      </c>
      <c r="D42" s="153"/>
      <c r="E42" s="153">
        <v>32</v>
      </c>
      <c r="F42" s="164" t="s">
        <v>137</v>
      </c>
      <c r="G42" s="159"/>
      <c r="H42" s="159">
        <v>850</v>
      </c>
      <c r="I42" s="160"/>
      <c r="J42" s="161"/>
      <c r="K42" s="146"/>
      <c r="L42" s="165"/>
    </row>
    <row r="43" spans="1:12" x14ac:dyDescent="0.25">
      <c r="B43" s="59"/>
      <c r="C43" s="59"/>
      <c r="D43" s="59"/>
      <c r="E43" s="59"/>
      <c r="F43" s="59" t="s">
        <v>76</v>
      </c>
      <c r="G43" s="80">
        <v>0</v>
      </c>
      <c r="H43" s="80">
        <f>H44</f>
        <v>3</v>
      </c>
      <c r="I43" s="80">
        <v>0</v>
      </c>
      <c r="J43" s="61">
        <v>0</v>
      </c>
      <c r="K43" s="99"/>
      <c r="L43" s="99">
        <f t="shared" si="18"/>
        <v>0</v>
      </c>
    </row>
    <row r="44" spans="1:12" x14ac:dyDescent="0.25">
      <c r="A44" s="109"/>
      <c r="B44" s="83">
        <v>3</v>
      </c>
      <c r="C44" s="83"/>
      <c r="D44" s="83">
        <v>3</v>
      </c>
      <c r="E44" s="83"/>
      <c r="F44" s="83" t="s">
        <v>3</v>
      </c>
      <c r="G44" s="84">
        <v>0</v>
      </c>
      <c r="H44" s="84">
        <f>H45</f>
        <v>3</v>
      </c>
      <c r="I44" s="69">
        <v>0</v>
      </c>
      <c r="J44" s="77">
        <v>0</v>
      </c>
      <c r="K44" s="99"/>
      <c r="L44" s="118"/>
    </row>
    <row r="45" spans="1:12" x14ac:dyDescent="0.25">
      <c r="A45" s="109"/>
      <c r="B45" s="7"/>
      <c r="C45" s="7">
        <v>32</v>
      </c>
      <c r="D45" s="8"/>
      <c r="E45" s="8">
        <v>32</v>
      </c>
      <c r="F45" s="8" t="s">
        <v>9</v>
      </c>
      <c r="G45" s="85">
        <v>0</v>
      </c>
      <c r="H45" s="86">
        <v>3</v>
      </c>
      <c r="I45" s="86">
        <v>0</v>
      </c>
      <c r="J45" s="88">
        <v>0</v>
      </c>
      <c r="K45" s="99"/>
      <c r="L45" s="108"/>
    </row>
    <row r="46" spans="1:12" x14ac:dyDescent="0.25">
      <c r="A46" s="109"/>
      <c r="B46" s="93"/>
      <c r="C46" s="60"/>
      <c r="D46" s="60"/>
      <c r="E46" s="60"/>
      <c r="F46" s="94" t="s">
        <v>77</v>
      </c>
      <c r="G46" s="60">
        <v>0</v>
      </c>
      <c r="H46" s="117">
        <f>H47</f>
        <v>0.01</v>
      </c>
      <c r="I46" s="145">
        <v>0</v>
      </c>
      <c r="J46" s="121">
        <f>+J47</f>
        <v>0</v>
      </c>
      <c r="K46" s="99"/>
      <c r="L46" s="119">
        <f t="shared" si="18"/>
        <v>0</v>
      </c>
    </row>
    <row r="47" spans="1:12" x14ac:dyDescent="0.25">
      <c r="A47" s="109"/>
      <c r="B47" s="83">
        <v>3</v>
      </c>
      <c r="C47" s="83"/>
      <c r="D47" s="83">
        <v>3</v>
      </c>
      <c r="E47" s="83"/>
      <c r="F47" s="83" t="s">
        <v>3</v>
      </c>
      <c r="G47" s="84">
        <v>0</v>
      </c>
      <c r="H47" s="84">
        <f>H48</f>
        <v>0.01</v>
      </c>
      <c r="I47" s="69">
        <v>0</v>
      </c>
      <c r="J47" s="77">
        <f>+J48</f>
        <v>0</v>
      </c>
      <c r="K47" s="99"/>
      <c r="L47" s="118">
        <f t="shared" si="18"/>
        <v>0</v>
      </c>
    </row>
    <row r="48" spans="1:12" x14ac:dyDescent="0.25">
      <c r="A48" s="109"/>
      <c r="B48" s="7"/>
      <c r="C48" s="7">
        <v>21</v>
      </c>
      <c r="D48" s="8"/>
      <c r="E48" s="8">
        <v>32</v>
      </c>
      <c r="F48" s="8" t="s">
        <v>9</v>
      </c>
      <c r="G48" s="85">
        <v>0</v>
      </c>
      <c r="H48" s="86">
        <v>0.01</v>
      </c>
      <c r="I48" s="86">
        <v>0</v>
      </c>
      <c r="J48" s="88">
        <v>0</v>
      </c>
      <c r="K48" s="99"/>
      <c r="L48" s="108">
        <f t="shared" si="18"/>
        <v>0</v>
      </c>
    </row>
    <row r="49" spans="2:12" ht="25.5" x14ac:dyDescent="0.25">
      <c r="B49" s="59"/>
      <c r="C49" s="59"/>
      <c r="D49" s="59"/>
      <c r="E49" s="59"/>
      <c r="F49" s="95" t="s">
        <v>78</v>
      </c>
      <c r="G49" s="80">
        <f>G50</f>
        <v>48816.19</v>
      </c>
      <c r="H49" s="80">
        <f>H50</f>
        <v>106841.31</v>
      </c>
      <c r="I49" s="80">
        <v>0</v>
      </c>
      <c r="J49" s="61">
        <v>41778.67</v>
      </c>
      <c r="K49" s="99">
        <f t="shared" ref="K49:K83" si="19">J49/G49*100</f>
        <v>85.583635265267517</v>
      </c>
      <c r="L49" s="99">
        <f t="shared" si="18"/>
        <v>39.103479730826962</v>
      </c>
    </row>
    <row r="50" spans="2:12" x14ac:dyDescent="0.25">
      <c r="B50" s="83">
        <v>3</v>
      </c>
      <c r="C50" s="83"/>
      <c r="D50" s="83">
        <v>3</v>
      </c>
      <c r="E50" s="83"/>
      <c r="F50" s="83" t="s">
        <v>3</v>
      </c>
      <c r="G50" s="84">
        <f>SUM(G51:G53)</f>
        <v>48816.19</v>
      </c>
      <c r="H50" s="84">
        <f>H51+H52</f>
        <v>106841.31</v>
      </c>
      <c r="I50" s="84">
        <f>I51+I53</f>
        <v>0</v>
      </c>
      <c r="J50" s="77">
        <f>J51+J52</f>
        <v>41778.67</v>
      </c>
      <c r="K50" s="99">
        <f t="shared" si="19"/>
        <v>85.583635265267517</v>
      </c>
      <c r="L50" s="118"/>
    </row>
    <row r="51" spans="2:12" x14ac:dyDescent="0.25">
      <c r="B51" s="7"/>
      <c r="C51" s="7">
        <v>32</v>
      </c>
      <c r="D51" s="8"/>
      <c r="E51" s="8">
        <v>32</v>
      </c>
      <c r="F51" s="7" t="s">
        <v>9</v>
      </c>
      <c r="G51" s="86">
        <v>47931.48</v>
      </c>
      <c r="H51" s="86">
        <v>104861.31</v>
      </c>
      <c r="I51" s="86">
        <v>0</v>
      </c>
      <c r="J51" s="88">
        <v>41232.14</v>
      </c>
      <c r="K51" s="99">
        <f t="shared" si="19"/>
        <v>86.023089627109357</v>
      </c>
      <c r="L51" s="108"/>
    </row>
    <row r="52" spans="2:12" x14ac:dyDescent="0.25">
      <c r="B52" s="7"/>
      <c r="C52" s="7">
        <v>34</v>
      </c>
      <c r="D52" s="8"/>
      <c r="E52" s="8">
        <v>34</v>
      </c>
      <c r="F52" s="7" t="s">
        <v>75</v>
      </c>
      <c r="G52" s="86">
        <v>884.71</v>
      </c>
      <c r="H52" s="86">
        <v>1980</v>
      </c>
      <c r="I52" s="86">
        <v>0</v>
      </c>
      <c r="J52" s="88">
        <v>546.53</v>
      </c>
      <c r="K52" s="99">
        <f t="shared" si="19"/>
        <v>61.775044929977049</v>
      </c>
      <c r="L52" s="108"/>
    </row>
    <row r="53" spans="2:12" x14ac:dyDescent="0.25">
      <c r="B53" s="7"/>
      <c r="C53" s="7">
        <v>45</v>
      </c>
      <c r="D53" s="8"/>
      <c r="E53" s="8">
        <v>42</v>
      </c>
      <c r="F53" s="8" t="s">
        <v>117</v>
      </c>
      <c r="G53" s="86">
        <v>0</v>
      </c>
      <c r="H53" s="86">
        <v>0</v>
      </c>
      <c r="I53" s="86">
        <v>0</v>
      </c>
      <c r="J53" s="88"/>
      <c r="K53" s="99" t="e">
        <f t="shared" si="19"/>
        <v>#DIV/0!</v>
      </c>
      <c r="L53" s="108"/>
    </row>
    <row r="54" spans="2:12" x14ac:dyDescent="0.25">
      <c r="B54" s="59"/>
      <c r="C54" s="59"/>
      <c r="D54" s="59"/>
      <c r="E54" s="59"/>
      <c r="F54" s="95" t="s">
        <v>79</v>
      </c>
      <c r="G54" s="80">
        <f>G55</f>
        <v>600.79</v>
      </c>
      <c r="H54" s="80">
        <f>H55</f>
        <v>12000</v>
      </c>
      <c r="I54" s="80">
        <v>0</v>
      </c>
      <c r="J54" s="61">
        <f>J55</f>
        <v>2018.74</v>
      </c>
      <c r="K54" s="99">
        <f t="shared" si="19"/>
        <v>336.01424790692261</v>
      </c>
      <c r="L54" s="99">
        <f t="shared" si="18"/>
        <v>16.822833333333335</v>
      </c>
    </row>
    <row r="55" spans="2:12" x14ac:dyDescent="0.25">
      <c r="B55" s="83">
        <v>3</v>
      </c>
      <c r="C55" s="83"/>
      <c r="D55" s="83">
        <v>3</v>
      </c>
      <c r="E55" s="83"/>
      <c r="F55" s="83" t="s">
        <v>3</v>
      </c>
      <c r="G55" s="84">
        <f>G57+G58</f>
        <v>600.79</v>
      </c>
      <c r="H55" s="84">
        <v>12000</v>
      </c>
      <c r="I55" s="69">
        <v>0</v>
      </c>
      <c r="J55" s="77">
        <f>SUM(J56:J57)</f>
        <v>2018.74</v>
      </c>
      <c r="K55" s="99">
        <f t="shared" si="19"/>
        <v>336.01424790692261</v>
      </c>
      <c r="L55" s="118"/>
    </row>
    <row r="56" spans="2:12" x14ac:dyDescent="0.25">
      <c r="B56" s="7"/>
      <c r="C56" s="7">
        <v>31</v>
      </c>
      <c r="D56" s="8"/>
      <c r="E56" s="8">
        <v>31</v>
      </c>
      <c r="F56" s="7" t="s">
        <v>4</v>
      </c>
      <c r="G56" s="86">
        <v>0</v>
      </c>
      <c r="H56" s="86">
        <v>0</v>
      </c>
      <c r="I56" s="86">
        <v>0</v>
      </c>
      <c r="J56" s="88">
        <v>0</v>
      </c>
      <c r="K56" s="99"/>
      <c r="L56" s="108" t="str">
        <f t="shared" si="18"/>
        <v/>
      </c>
    </row>
    <row r="57" spans="2:12" x14ac:dyDescent="0.25">
      <c r="B57" s="7"/>
      <c r="C57" s="7">
        <v>32</v>
      </c>
      <c r="D57" s="8"/>
      <c r="E57" s="8">
        <v>32</v>
      </c>
      <c r="F57" s="8" t="s">
        <v>9</v>
      </c>
      <c r="G57" s="86">
        <v>600.79</v>
      </c>
      <c r="H57" s="86">
        <v>9000</v>
      </c>
      <c r="I57" s="86">
        <v>0</v>
      </c>
      <c r="J57" s="88">
        <v>2018.74</v>
      </c>
      <c r="K57" s="99">
        <f t="shared" si="19"/>
        <v>336.01424790692261</v>
      </c>
      <c r="L57" s="108"/>
    </row>
    <row r="58" spans="2:12" x14ac:dyDescent="0.25">
      <c r="B58" s="7"/>
      <c r="C58" s="7"/>
      <c r="D58" s="8"/>
      <c r="E58" s="8">
        <v>42</v>
      </c>
      <c r="F58" s="8" t="s">
        <v>64</v>
      </c>
      <c r="G58" s="86">
        <v>0</v>
      </c>
      <c r="H58" s="86">
        <v>3000</v>
      </c>
      <c r="I58" s="86">
        <v>0</v>
      </c>
      <c r="J58" s="88">
        <v>0</v>
      </c>
      <c r="K58" s="99" t="e">
        <f t="shared" si="19"/>
        <v>#DIV/0!</v>
      </c>
      <c r="L58" s="108">
        <f t="shared" si="18"/>
        <v>0</v>
      </c>
    </row>
    <row r="59" spans="2:12" ht="25.5" x14ac:dyDescent="0.25">
      <c r="B59" s="59"/>
      <c r="C59" s="59"/>
      <c r="D59" s="59"/>
      <c r="E59" s="59"/>
      <c r="F59" s="95" t="s">
        <v>80</v>
      </c>
      <c r="G59" s="80">
        <v>0</v>
      </c>
      <c r="H59" s="80">
        <f>H61+H62</f>
        <v>6337.91</v>
      </c>
      <c r="I59" s="80">
        <v>0</v>
      </c>
      <c r="J59" s="61">
        <f>J60</f>
        <v>4816.96</v>
      </c>
      <c r="K59" s="99"/>
      <c r="L59" s="99">
        <f t="shared" si="18"/>
        <v>76.002341465877549</v>
      </c>
    </row>
    <row r="60" spans="2:12" x14ac:dyDescent="0.25">
      <c r="B60" s="83">
        <v>3</v>
      </c>
      <c r="C60" s="83"/>
      <c r="D60" s="83">
        <v>3</v>
      </c>
      <c r="E60" s="83"/>
      <c r="F60" s="83" t="s">
        <v>3</v>
      </c>
      <c r="G60" s="84">
        <v>0</v>
      </c>
      <c r="H60" s="84">
        <f>H61</f>
        <v>6337.91</v>
      </c>
      <c r="I60" s="69">
        <v>0</v>
      </c>
      <c r="J60" s="77">
        <f>J61</f>
        <v>4816.96</v>
      </c>
      <c r="K60" s="99"/>
      <c r="L60" s="118"/>
    </row>
    <row r="61" spans="2:12" x14ac:dyDescent="0.25">
      <c r="B61" s="7"/>
      <c r="C61" s="7">
        <v>32</v>
      </c>
      <c r="D61" s="8"/>
      <c r="E61" s="8">
        <v>32</v>
      </c>
      <c r="F61" s="7" t="s">
        <v>9</v>
      </c>
      <c r="G61" s="86">
        <v>0</v>
      </c>
      <c r="H61" s="86">
        <v>6337.91</v>
      </c>
      <c r="I61" s="86">
        <v>0</v>
      </c>
      <c r="J61" s="88">
        <v>4816.96</v>
      </c>
      <c r="K61" s="99"/>
      <c r="L61" s="108"/>
    </row>
    <row r="62" spans="2:12" x14ac:dyDescent="0.25">
      <c r="B62" s="7"/>
      <c r="C62" s="7"/>
      <c r="D62" s="8"/>
      <c r="E62" s="8">
        <v>31</v>
      </c>
      <c r="F62" s="7" t="s">
        <v>4</v>
      </c>
      <c r="G62" s="86">
        <v>0</v>
      </c>
      <c r="H62" s="86">
        <v>0</v>
      </c>
      <c r="I62" s="86">
        <v>0</v>
      </c>
      <c r="J62" s="88">
        <v>0</v>
      </c>
      <c r="K62" s="99"/>
      <c r="L62" s="108" t="str">
        <f t="shared" si="18"/>
        <v/>
      </c>
    </row>
    <row r="63" spans="2:12" x14ac:dyDescent="0.25">
      <c r="B63" s="59"/>
      <c r="C63" s="59"/>
      <c r="D63" s="59"/>
      <c r="E63" s="59"/>
      <c r="F63" s="59" t="s">
        <v>81</v>
      </c>
      <c r="G63" s="80">
        <v>683711.43</v>
      </c>
      <c r="H63" s="80">
        <v>1796961.7</v>
      </c>
      <c r="I63" s="80">
        <v>0</v>
      </c>
      <c r="J63" s="61">
        <f>J65+J66+J68+J69</f>
        <v>805620.90999999992</v>
      </c>
      <c r="K63" s="99">
        <f t="shared" si="19"/>
        <v>117.83054584885319</v>
      </c>
      <c r="L63" s="99">
        <f t="shared" si="18"/>
        <v>44.832391808907218</v>
      </c>
    </row>
    <row r="64" spans="2:12" x14ac:dyDescent="0.25">
      <c r="B64" s="83">
        <v>3</v>
      </c>
      <c r="C64" s="83"/>
      <c r="D64" s="83">
        <v>3</v>
      </c>
      <c r="E64" s="83"/>
      <c r="F64" s="83" t="s">
        <v>3</v>
      </c>
      <c r="G64" s="84">
        <f>G65+G66+G67+G68</f>
        <v>683711.43</v>
      </c>
      <c r="H64" s="84">
        <f>H65+H66+H67+H68</f>
        <v>1796961.7</v>
      </c>
      <c r="I64" s="84">
        <v>0</v>
      </c>
      <c r="J64" s="77">
        <f>J65+J66+J67+J68+J69+J70</f>
        <v>805620.90999999992</v>
      </c>
      <c r="K64" s="99">
        <f t="shared" si="19"/>
        <v>117.83054584885319</v>
      </c>
      <c r="L64" s="118">
        <f t="shared" si="18"/>
        <v>44.832391808907218</v>
      </c>
    </row>
    <row r="65" spans="2:12" x14ac:dyDescent="0.25">
      <c r="B65" s="6"/>
      <c r="C65" s="9">
        <v>31</v>
      </c>
      <c r="D65" s="9"/>
      <c r="E65" s="9">
        <v>31</v>
      </c>
      <c r="F65" s="9" t="s">
        <v>4</v>
      </c>
      <c r="G65" s="86">
        <v>673168.04</v>
      </c>
      <c r="H65" s="86">
        <v>1780600</v>
      </c>
      <c r="I65" s="86">
        <v>0</v>
      </c>
      <c r="J65" s="88">
        <v>797346.63</v>
      </c>
      <c r="K65" s="99">
        <f t="shared" si="19"/>
        <v>118.44689328982403</v>
      </c>
      <c r="L65" s="108"/>
    </row>
    <row r="66" spans="2:12" x14ac:dyDescent="0.25">
      <c r="B66" s="7"/>
      <c r="C66" s="7">
        <v>32</v>
      </c>
      <c r="D66" s="8"/>
      <c r="E66" s="8">
        <v>32</v>
      </c>
      <c r="F66" s="7" t="s">
        <v>9</v>
      </c>
      <c r="G66" s="86">
        <v>7779</v>
      </c>
      <c r="H66" s="86">
        <v>13061.7</v>
      </c>
      <c r="I66" s="86">
        <v>0</v>
      </c>
      <c r="J66" s="88">
        <v>3614.61</v>
      </c>
      <c r="K66" s="99">
        <f t="shared" si="19"/>
        <v>46.466255302738141</v>
      </c>
      <c r="L66" s="108"/>
    </row>
    <row r="67" spans="2:12" x14ac:dyDescent="0.25">
      <c r="B67" s="7"/>
      <c r="C67" s="7">
        <v>34</v>
      </c>
      <c r="D67" s="8"/>
      <c r="E67" s="8">
        <v>34</v>
      </c>
      <c r="F67" s="7" t="s">
        <v>75</v>
      </c>
      <c r="G67" s="86">
        <v>1031.8900000000001</v>
      </c>
      <c r="H67" s="86">
        <v>1500</v>
      </c>
      <c r="I67" s="86">
        <v>0</v>
      </c>
      <c r="J67" s="88">
        <v>0</v>
      </c>
      <c r="K67" s="99">
        <f t="shared" si="19"/>
        <v>0</v>
      </c>
      <c r="L67" s="108"/>
    </row>
    <row r="68" spans="2:12" x14ac:dyDescent="0.25">
      <c r="B68" s="7"/>
      <c r="C68" s="7"/>
      <c r="D68" s="8"/>
      <c r="E68" s="8">
        <v>38</v>
      </c>
      <c r="F68" s="8" t="s">
        <v>108</v>
      </c>
      <c r="G68" s="86">
        <v>1732.5</v>
      </c>
      <c r="H68" s="86">
        <v>1800</v>
      </c>
      <c r="I68" s="86">
        <v>0</v>
      </c>
      <c r="J68" s="88">
        <v>1797.98</v>
      </c>
      <c r="K68" s="99"/>
      <c r="L68" s="108"/>
    </row>
    <row r="69" spans="2:12" x14ac:dyDescent="0.25">
      <c r="B69" s="9"/>
      <c r="C69" s="9">
        <v>37</v>
      </c>
      <c r="D69" s="9"/>
      <c r="E69" s="9">
        <v>37</v>
      </c>
      <c r="F69" s="20" t="s">
        <v>103</v>
      </c>
      <c r="G69" s="86">
        <v>0</v>
      </c>
      <c r="H69" s="86">
        <v>0</v>
      </c>
      <c r="I69" s="89">
        <v>0</v>
      </c>
      <c r="J69" s="88">
        <v>2861.69</v>
      </c>
      <c r="K69" s="99"/>
      <c r="L69" s="108" t="str">
        <f t="shared" ref="L69:L78" si="20">IFERROR(J69/H69*100,"")</f>
        <v/>
      </c>
    </row>
    <row r="70" spans="2:12" x14ac:dyDescent="0.25">
      <c r="B70" s="9"/>
      <c r="C70" s="9"/>
      <c r="D70" s="9"/>
      <c r="E70" s="9">
        <v>42</v>
      </c>
      <c r="F70" s="20" t="s">
        <v>64</v>
      </c>
      <c r="G70" s="86">
        <v>0</v>
      </c>
      <c r="H70" s="86">
        <v>0</v>
      </c>
      <c r="I70" s="89">
        <v>0</v>
      </c>
      <c r="J70" s="88">
        <v>0</v>
      </c>
      <c r="K70" s="99" t="e">
        <f t="shared" si="19"/>
        <v>#DIV/0!</v>
      </c>
      <c r="L70" s="108" t="str">
        <f t="shared" si="20"/>
        <v/>
      </c>
    </row>
    <row r="71" spans="2:12" s="60" customFormat="1" x14ac:dyDescent="0.25">
      <c r="B71" s="59"/>
      <c r="C71" s="59"/>
      <c r="D71" s="59"/>
      <c r="E71" s="59"/>
      <c r="F71" s="59" t="s">
        <v>140</v>
      </c>
      <c r="G71" s="80">
        <v>0</v>
      </c>
      <c r="H71" s="80">
        <v>19525.14</v>
      </c>
      <c r="I71" s="157"/>
      <c r="J71" s="61">
        <f>J72+J73+J74</f>
        <v>11025.66</v>
      </c>
      <c r="K71" s="99" t="e">
        <f t="shared" si="19"/>
        <v>#DIV/0!</v>
      </c>
      <c r="L71" s="99">
        <f>IFERROR(J75/H71*100,"")</f>
        <v>0</v>
      </c>
    </row>
    <row r="72" spans="2:12" s="152" customFormat="1" x14ac:dyDescent="0.25">
      <c r="B72" s="153"/>
      <c r="C72" s="153">
        <v>31</v>
      </c>
      <c r="D72" s="153"/>
      <c r="E72" s="153">
        <v>31</v>
      </c>
      <c r="F72" s="153" t="s">
        <v>4</v>
      </c>
      <c r="G72" s="42"/>
      <c r="H72" s="42"/>
      <c r="I72" s="155"/>
      <c r="J72" s="88">
        <v>7972.29</v>
      </c>
      <c r="K72" s="99"/>
      <c r="L72" s="154"/>
    </row>
    <row r="73" spans="2:12" s="152" customFormat="1" x14ac:dyDescent="0.25">
      <c r="B73" s="153"/>
      <c r="C73" s="153">
        <v>32</v>
      </c>
      <c r="D73" s="153"/>
      <c r="E73" s="153">
        <v>32</v>
      </c>
      <c r="F73" s="153" t="s">
        <v>137</v>
      </c>
      <c r="G73" s="42"/>
      <c r="H73" s="42">
        <v>19525.14</v>
      </c>
      <c r="I73" s="155"/>
      <c r="J73" s="149">
        <v>2256.7600000000002</v>
      </c>
      <c r="K73" s="99"/>
      <c r="L73" s="154"/>
    </row>
    <row r="74" spans="2:12" s="152" customFormat="1" x14ac:dyDescent="0.25">
      <c r="B74" s="153"/>
      <c r="C74" s="153">
        <v>42</v>
      </c>
      <c r="D74" s="153"/>
      <c r="E74" s="153">
        <v>42</v>
      </c>
      <c r="F74" s="153" t="s">
        <v>138</v>
      </c>
      <c r="G74" s="42"/>
      <c r="H74" s="42"/>
      <c r="J74" s="156">
        <v>796.61</v>
      </c>
      <c r="K74" s="99"/>
      <c r="L74" s="154"/>
    </row>
    <row r="75" spans="2:12" x14ac:dyDescent="0.25">
      <c r="B75" s="59"/>
      <c r="C75" s="59"/>
      <c r="D75" s="59"/>
      <c r="E75" s="59"/>
      <c r="F75" s="59" t="s">
        <v>118</v>
      </c>
      <c r="G75" s="80">
        <f>G77</f>
        <v>7764.69</v>
      </c>
      <c r="H75" s="80">
        <f>H77</f>
        <v>0</v>
      </c>
      <c r="I75" s="80">
        <v>0</v>
      </c>
      <c r="J75" s="61">
        <f>J76</f>
        <v>0</v>
      </c>
      <c r="K75" s="99"/>
      <c r="L75" s="99" t="str">
        <f>IFERROR(J76/H75*100,"")</f>
        <v/>
      </c>
    </row>
    <row r="76" spans="2:12" x14ac:dyDescent="0.25">
      <c r="B76" s="83">
        <v>3</v>
      </c>
      <c r="C76" s="83"/>
      <c r="D76" s="83">
        <v>3</v>
      </c>
      <c r="E76" s="83"/>
      <c r="F76" s="83" t="s">
        <v>3</v>
      </c>
      <c r="G76" s="84">
        <f>G77</f>
        <v>7764.69</v>
      </c>
      <c r="H76" s="84">
        <v>0</v>
      </c>
      <c r="I76" s="69">
        <v>0</v>
      </c>
      <c r="J76" s="77">
        <f>J77</f>
        <v>0</v>
      </c>
      <c r="K76" s="99"/>
      <c r="L76" s="118"/>
    </row>
    <row r="77" spans="2:12" x14ac:dyDescent="0.25">
      <c r="B77" s="7"/>
      <c r="C77" s="7">
        <v>32</v>
      </c>
      <c r="D77" s="8"/>
      <c r="E77" s="8">
        <v>32</v>
      </c>
      <c r="F77" s="7" t="s">
        <v>9</v>
      </c>
      <c r="G77" s="86">
        <v>7764.69</v>
      </c>
      <c r="H77" s="86">
        <v>0</v>
      </c>
      <c r="I77" s="86">
        <v>0</v>
      </c>
      <c r="J77" s="88">
        <v>0</v>
      </c>
      <c r="K77" s="99"/>
      <c r="L77" s="108"/>
    </row>
    <row r="78" spans="2:12" x14ac:dyDescent="0.25">
      <c r="B78" s="59"/>
      <c r="C78" s="59"/>
      <c r="D78" s="59"/>
      <c r="E78" s="59"/>
      <c r="F78" s="59" t="s">
        <v>119</v>
      </c>
      <c r="G78" s="80">
        <f>G79</f>
        <v>0</v>
      </c>
      <c r="H78" s="80">
        <f>H79</f>
        <v>1408.38</v>
      </c>
      <c r="I78" s="80">
        <v>0</v>
      </c>
      <c r="J78" s="61">
        <f>J79</f>
        <v>0</v>
      </c>
      <c r="K78" s="99"/>
      <c r="L78" s="99">
        <f t="shared" si="20"/>
        <v>0</v>
      </c>
    </row>
    <row r="79" spans="2:12" x14ac:dyDescent="0.25">
      <c r="B79" s="83">
        <v>3</v>
      </c>
      <c r="C79" s="83"/>
      <c r="D79" s="83">
        <v>3</v>
      </c>
      <c r="E79" s="83"/>
      <c r="F79" s="83" t="s">
        <v>3</v>
      </c>
      <c r="G79" s="84">
        <f>G80</f>
        <v>0</v>
      </c>
      <c r="H79" s="84">
        <v>1408.38</v>
      </c>
      <c r="I79" s="69">
        <v>0</v>
      </c>
      <c r="J79" s="77">
        <f>J80</f>
        <v>0</v>
      </c>
      <c r="K79" s="99"/>
      <c r="L79" s="118"/>
    </row>
    <row r="80" spans="2:12" x14ac:dyDescent="0.25">
      <c r="B80" s="7"/>
      <c r="C80" s="7">
        <v>32</v>
      </c>
      <c r="D80" s="8"/>
      <c r="E80" s="8">
        <v>32</v>
      </c>
      <c r="F80" s="7" t="s">
        <v>9</v>
      </c>
      <c r="G80" s="86">
        <v>0</v>
      </c>
      <c r="H80" s="86">
        <v>1408.38</v>
      </c>
      <c r="I80" s="86">
        <v>0</v>
      </c>
      <c r="J80" s="88">
        <v>0</v>
      </c>
      <c r="K80" s="99"/>
      <c r="L80" s="108"/>
    </row>
    <row r="81" spans="1:12" x14ac:dyDescent="0.25">
      <c r="B81" s="59"/>
      <c r="C81" s="59"/>
      <c r="D81" s="59"/>
      <c r="E81" s="59"/>
      <c r="F81" s="59" t="s">
        <v>82</v>
      </c>
      <c r="G81" s="80">
        <f>G82+G84</f>
        <v>1158.5999999999999</v>
      </c>
      <c r="H81" s="80">
        <f>H82+H84</f>
        <v>9000</v>
      </c>
      <c r="I81" s="80">
        <v>0</v>
      </c>
      <c r="J81" s="61">
        <f>J82+J84</f>
        <v>2000</v>
      </c>
      <c r="K81" s="99">
        <f t="shared" si="19"/>
        <v>172.62213015708616</v>
      </c>
      <c r="L81" s="99">
        <f t="shared" si="18"/>
        <v>22.222222222222221</v>
      </c>
    </row>
    <row r="82" spans="1:12" x14ac:dyDescent="0.25">
      <c r="B82" s="83">
        <v>3</v>
      </c>
      <c r="C82" s="83"/>
      <c r="D82" s="83">
        <v>3</v>
      </c>
      <c r="E82" s="83"/>
      <c r="F82" s="83" t="s">
        <v>3</v>
      </c>
      <c r="G82" s="84">
        <f>G83</f>
        <v>1158.5999999999999</v>
      </c>
      <c r="H82" s="84">
        <f>H83</f>
        <v>9000</v>
      </c>
      <c r="I82" s="69">
        <v>0</v>
      </c>
      <c r="J82" s="77">
        <f>J83</f>
        <v>2000</v>
      </c>
      <c r="K82" s="99">
        <f t="shared" si="19"/>
        <v>172.62213015708616</v>
      </c>
      <c r="L82" s="118"/>
    </row>
    <row r="83" spans="1:12" x14ac:dyDescent="0.25">
      <c r="B83" s="6"/>
      <c r="C83" s="9">
        <v>32</v>
      </c>
      <c r="D83" s="9"/>
      <c r="E83" s="9">
        <v>32</v>
      </c>
      <c r="F83" s="9" t="s">
        <v>9</v>
      </c>
      <c r="G83" s="86">
        <v>1158.5999999999999</v>
      </c>
      <c r="H83" s="86">
        <v>9000</v>
      </c>
      <c r="I83" s="86">
        <v>0</v>
      </c>
      <c r="J83" s="88">
        <v>2000</v>
      </c>
      <c r="K83" s="99">
        <f t="shared" si="19"/>
        <v>172.62213015708616</v>
      </c>
      <c r="L83" s="108"/>
    </row>
    <row r="84" spans="1:12" x14ac:dyDescent="0.25">
      <c r="B84" s="90">
        <v>4</v>
      </c>
      <c r="C84" s="91"/>
      <c r="D84" s="91">
        <v>4</v>
      </c>
      <c r="E84" s="91"/>
      <c r="F84" s="92" t="s">
        <v>5</v>
      </c>
      <c r="G84" s="84">
        <f>G85</f>
        <v>0</v>
      </c>
      <c r="H84" s="84">
        <f>H85</f>
        <v>0</v>
      </c>
      <c r="I84" s="69">
        <v>0</v>
      </c>
      <c r="J84" s="77">
        <f>J85</f>
        <v>0</v>
      </c>
      <c r="K84" s="99"/>
      <c r="L84" s="118" t="str">
        <f t="shared" si="18"/>
        <v/>
      </c>
    </row>
    <row r="85" spans="1:12" x14ac:dyDescent="0.25">
      <c r="B85" s="9"/>
      <c r="C85" s="9">
        <v>42</v>
      </c>
      <c r="D85" s="9"/>
      <c r="E85" s="9">
        <v>42</v>
      </c>
      <c r="F85" s="20" t="s">
        <v>64</v>
      </c>
      <c r="G85" s="86">
        <v>0</v>
      </c>
      <c r="H85" s="86">
        <v>0</v>
      </c>
      <c r="I85" s="89">
        <v>0</v>
      </c>
      <c r="J85" s="87">
        <v>0</v>
      </c>
      <c r="K85" s="99"/>
      <c r="L85" s="108" t="str">
        <f t="shared" si="18"/>
        <v/>
      </c>
    </row>
    <row r="86" spans="1:12" x14ac:dyDescent="0.25">
      <c r="B86" s="59"/>
      <c r="C86" s="59"/>
      <c r="D86" s="59"/>
      <c r="E86" s="59"/>
      <c r="F86" s="59" t="s">
        <v>83</v>
      </c>
      <c r="G86" s="80">
        <f>G87+G93</f>
        <v>0</v>
      </c>
      <c r="H86" s="80">
        <v>921.4</v>
      </c>
      <c r="I86" s="80">
        <v>0</v>
      </c>
      <c r="J86" s="61">
        <v>52.94</v>
      </c>
      <c r="K86" s="99"/>
      <c r="L86" s="99">
        <f t="shared" si="18"/>
        <v>5.7456045148686785</v>
      </c>
    </row>
    <row r="87" spans="1:12" x14ac:dyDescent="0.25">
      <c r="B87" s="83">
        <v>3</v>
      </c>
      <c r="C87" s="83"/>
      <c r="D87" s="83">
        <v>3</v>
      </c>
      <c r="E87" s="83"/>
      <c r="F87" s="83" t="s">
        <v>3</v>
      </c>
      <c r="G87" s="84">
        <f>G89+G90</f>
        <v>0</v>
      </c>
      <c r="H87" s="84">
        <v>921.4</v>
      </c>
      <c r="I87" s="84">
        <v>0</v>
      </c>
      <c r="J87" s="77">
        <v>52.94</v>
      </c>
      <c r="K87" s="99"/>
      <c r="L87" s="118"/>
    </row>
    <row r="88" spans="1:12" x14ac:dyDescent="0.25">
      <c r="B88" s="6"/>
      <c r="C88" s="6"/>
      <c r="D88" s="6"/>
      <c r="E88" s="9">
        <v>31</v>
      </c>
      <c r="F88" s="9" t="s">
        <v>4</v>
      </c>
      <c r="G88" s="35">
        <v>0</v>
      </c>
      <c r="H88" s="35">
        <v>0</v>
      </c>
      <c r="I88" s="35">
        <v>0</v>
      </c>
      <c r="J88" s="115">
        <v>0</v>
      </c>
      <c r="K88" s="99"/>
      <c r="L88" s="97"/>
    </row>
    <row r="89" spans="1:12" x14ac:dyDescent="0.25">
      <c r="B89" s="6"/>
      <c r="C89" s="9">
        <v>32</v>
      </c>
      <c r="D89" s="9"/>
      <c r="E89" s="9">
        <v>32</v>
      </c>
      <c r="F89" s="9" t="s">
        <v>9</v>
      </c>
      <c r="G89" s="86">
        <v>0</v>
      </c>
      <c r="H89" s="86">
        <v>921.4</v>
      </c>
      <c r="I89" s="86">
        <v>0</v>
      </c>
      <c r="J89" s="88">
        <v>52.94</v>
      </c>
      <c r="K89" s="99"/>
      <c r="L89" s="108"/>
    </row>
    <row r="90" spans="1:12" x14ac:dyDescent="0.25">
      <c r="B90" s="6"/>
      <c r="C90" s="9">
        <v>34</v>
      </c>
      <c r="D90" s="9"/>
      <c r="E90" s="9">
        <v>34</v>
      </c>
      <c r="F90" s="9" t="s">
        <v>75</v>
      </c>
      <c r="G90" s="86">
        <v>0</v>
      </c>
      <c r="H90" s="86">
        <v>0</v>
      </c>
      <c r="I90" s="86">
        <v>0</v>
      </c>
      <c r="J90" s="88">
        <v>0</v>
      </c>
      <c r="K90" s="99"/>
      <c r="L90" s="108"/>
    </row>
    <row r="91" spans="1:12" x14ac:dyDescent="0.25">
      <c r="B91" s="6"/>
      <c r="C91" s="9"/>
      <c r="D91" s="9"/>
      <c r="E91" s="9">
        <v>42</v>
      </c>
      <c r="F91" s="9" t="s">
        <v>64</v>
      </c>
      <c r="G91" s="86">
        <v>0</v>
      </c>
      <c r="H91" s="86"/>
      <c r="I91" s="86"/>
      <c r="J91" s="88">
        <v>0</v>
      </c>
      <c r="K91" s="99"/>
      <c r="L91" s="108"/>
    </row>
    <row r="92" spans="1:12" x14ac:dyDescent="0.25">
      <c r="B92" s="59"/>
      <c r="C92" s="130"/>
      <c r="D92" s="130"/>
      <c r="E92" s="130"/>
      <c r="F92" s="130" t="s">
        <v>115</v>
      </c>
      <c r="G92" s="131">
        <v>0</v>
      </c>
      <c r="H92" s="131"/>
      <c r="I92" s="131"/>
      <c r="J92" s="132"/>
      <c r="K92" s="99"/>
      <c r="L92" s="133"/>
    </row>
    <row r="93" spans="1:12" x14ac:dyDescent="0.25">
      <c r="B93" s="90">
        <v>4</v>
      </c>
      <c r="C93" s="91"/>
      <c r="D93" s="91">
        <v>4</v>
      </c>
      <c r="E93" s="91"/>
      <c r="F93" s="92" t="s">
        <v>5</v>
      </c>
      <c r="G93" s="84">
        <v>0</v>
      </c>
      <c r="H93" s="84">
        <f>H94</f>
        <v>0</v>
      </c>
      <c r="I93" s="69">
        <v>0</v>
      </c>
      <c r="J93" s="77">
        <v>0</v>
      </c>
      <c r="K93" s="99"/>
      <c r="L93" s="118" t="str">
        <f t="shared" si="18"/>
        <v/>
      </c>
    </row>
    <row r="94" spans="1:12" x14ac:dyDescent="0.25">
      <c r="B94" s="9"/>
      <c r="C94" s="9">
        <v>42</v>
      </c>
      <c r="D94" s="9"/>
      <c r="E94" s="9">
        <v>42</v>
      </c>
      <c r="F94" s="20" t="s">
        <v>64</v>
      </c>
      <c r="G94" s="86">
        <v>0</v>
      </c>
      <c r="H94" s="86">
        <v>0</v>
      </c>
      <c r="I94" s="89">
        <v>0</v>
      </c>
      <c r="J94" s="88">
        <v>0</v>
      </c>
      <c r="K94" s="99"/>
      <c r="L94" s="108" t="str">
        <f t="shared" si="18"/>
        <v/>
      </c>
    </row>
    <row r="95" spans="1:12" ht="25.5" x14ac:dyDescent="0.25">
      <c r="B95" s="137"/>
      <c r="C95" s="138"/>
      <c r="D95" s="138"/>
      <c r="E95" s="138"/>
      <c r="F95" s="139" t="s">
        <v>116</v>
      </c>
      <c r="G95" s="140">
        <v>0</v>
      </c>
      <c r="H95" s="143">
        <v>0</v>
      </c>
      <c r="I95" s="141">
        <v>0</v>
      </c>
      <c r="J95" s="144">
        <v>0</v>
      </c>
      <c r="K95" s="99"/>
      <c r="L95" s="142"/>
    </row>
    <row r="96" spans="1:12" s="136" customFormat="1" x14ac:dyDescent="0.25">
      <c r="A96" s="135"/>
      <c r="B96" s="122"/>
      <c r="C96" s="122"/>
      <c r="D96" s="122"/>
      <c r="E96" s="122">
        <v>42</v>
      </c>
      <c r="F96" s="134" t="s">
        <v>64</v>
      </c>
      <c r="G96" s="86">
        <v>0</v>
      </c>
      <c r="H96" s="86">
        <v>0</v>
      </c>
      <c r="I96" s="89">
        <v>0</v>
      </c>
      <c r="J96" s="88">
        <v>0</v>
      </c>
      <c r="K96" s="99"/>
      <c r="L96" s="108"/>
    </row>
    <row r="97" spans="7:11" x14ac:dyDescent="0.25">
      <c r="K97" s="158"/>
    </row>
    <row r="98" spans="7:11" x14ac:dyDescent="0.25">
      <c r="G98" s="116"/>
      <c r="K98" s="158"/>
    </row>
    <row r="100" spans="7:11" x14ac:dyDescent="0.25">
      <c r="G100" s="116"/>
    </row>
    <row r="106" spans="7:11" x14ac:dyDescent="0.25">
      <c r="G106" s="116"/>
    </row>
    <row r="112" spans="7:11" x14ac:dyDescent="0.25">
      <c r="G112" s="116"/>
    </row>
  </sheetData>
  <mergeCells count="5">
    <mergeCell ref="B30:F30"/>
    <mergeCell ref="B3:L3"/>
    <mergeCell ref="B5:F5"/>
    <mergeCell ref="B6:F6"/>
    <mergeCell ref="B29:F29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Rashodi prema funkcijskoj k </vt:lpstr>
      <vt:lpstr>Prihodi i rashodi prema izvoru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2024-07-12T11:42:56Z</cp:lastPrinted>
  <dcterms:created xsi:type="dcterms:W3CDTF">2022-08-12T12:51:27Z</dcterms:created>
  <dcterms:modified xsi:type="dcterms:W3CDTF">2024-07-12T11:43:05Z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proračuna JLP(R)S - Copy.xlsx</vt:lpwstr>
  </property>
</Properties>
</file>